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1"/>
  </bookViews>
  <sheets>
    <sheet name="IS" sheetId="1" r:id="rId1"/>
    <sheet name="BS" sheetId="2" r:id="rId2"/>
    <sheet name="CF" sheetId="3" r:id="rId3"/>
    <sheet name="Equity" sheetId="4" r:id="rId4"/>
  </sheets>
  <externalReferences>
    <externalReference r:id="rId7"/>
    <externalReference r:id="rId8"/>
    <externalReference r:id="rId9"/>
  </externalReferences>
  <definedNames>
    <definedName name="_xlnm.Print_Area" localSheetId="0">'IS'!$B$1:$R$66</definedName>
    <definedName name="_xlnm.Print_Titles" localSheetId="0">'IS'!$1:$2</definedName>
  </definedNames>
  <calcPr fullCalcOnLoad="1"/>
</workbook>
</file>

<file path=xl/sharedStrings.xml><?xml version="1.0" encoding="utf-8"?>
<sst xmlns="http://schemas.openxmlformats.org/spreadsheetml/2006/main" count="172" uniqueCount="120">
  <si>
    <t xml:space="preserve">                                         (Incorporated in Malaysia)</t>
  </si>
  <si>
    <t>RM'000</t>
  </si>
  <si>
    <t>Taxation</t>
  </si>
  <si>
    <t>CURRENT ASSETS</t>
  </si>
  <si>
    <t>CURRENT LIABILITIES</t>
  </si>
  <si>
    <t xml:space="preserve"> </t>
  </si>
  <si>
    <t>Reserves</t>
  </si>
  <si>
    <t>Depn</t>
  </si>
  <si>
    <t>JTOP</t>
  </si>
  <si>
    <t>LPT</t>
  </si>
  <si>
    <t>PJT</t>
  </si>
  <si>
    <t>ASB</t>
  </si>
  <si>
    <t>ALSB</t>
  </si>
  <si>
    <t>IDSB</t>
  </si>
  <si>
    <t>TSSB</t>
  </si>
  <si>
    <t>SSSB</t>
  </si>
  <si>
    <t>UAPSB</t>
  </si>
  <si>
    <t>Revenue</t>
  </si>
  <si>
    <t>announced</t>
  </si>
  <si>
    <t>Inventories</t>
  </si>
  <si>
    <t>Borrowings</t>
  </si>
  <si>
    <t>Other deferred liabilities</t>
  </si>
  <si>
    <t>*</t>
  </si>
  <si>
    <t>Non-operating items ( which are investing/financing)</t>
  </si>
  <si>
    <t>Operating profit before changes in working capital</t>
  </si>
  <si>
    <t>Net cash flows from operating activities</t>
  </si>
  <si>
    <t>- Equity investments</t>
  </si>
  <si>
    <t>- Other investments</t>
  </si>
  <si>
    <t>Balance at beginning of year</t>
  </si>
  <si>
    <t>Capital</t>
  </si>
  <si>
    <t>Total</t>
  </si>
  <si>
    <t>Profits</t>
  </si>
  <si>
    <t>Movements during the period</t>
  </si>
  <si>
    <t>Other investments</t>
  </si>
  <si>
    <t>Receivables</t>
  </si>
  <si>
    <t>PART A1 : QUARTERLY REPORT</t>
  </si>
  <si>
    <t>Cash and bank balances</t>
  </si>
  <si>
    <t xml:space="preserve">At end of </t>
  </si>
  <si>
    <t>3 months</t>
  </si>
  <si>
    <t>period</t>
  </si>
  <si>
    <t>EPS - Basic ( sen )</t>
  </si>
  <si>
    <t xml:space="preserve">         - Diluted ( sen )</t>
  </si>
  <si>
    <t>Balance at end of period</t>
  </si>
  <si>
    <t>Property, plant and equipment</t>
  </si>
  <si>
    <t>Changes in working capital</t>
  </si>
  <si>
    <t>Non cash items</t>
  </si>
  <si>
    <t>Net change in current assets</t>
  </si>
  <si>
    <t>Net change in current liabilities</t>
  </si>
  <si>
    <t>Investing activities</t>
  </si>
  <si>
    <t>Financing activities</t>
  </si>
  <si>
    <t>- Bank borrowings</t>
  </si>
  <si>
    <t>Net change in cash &amp; cash equivalents</t>
  </si>
  <si>
    <t>Cash &amp; cash equivalents at end of period</t>
  </si>
  <si>
    <t>Bank overdraft</t>
  </si>
  <si>
    <t>Operating expenses</t>
  </si>
  <si>
    <t>Other operating income</t>
  </si>
  <si>
    <t>Finance cost</t>
  </si>
  <si>
    <t>Goodwill on consolidation</t>
  </si>
  <si>
    <t>Trade &amp; other payables</t>
  </si>
  <si>
    <t>Overdraft &amp; bank borrowings</t>
  </si>
  <si>
    <t>Share capital</t>
  </si>
  <si>
    <t>Minority interests</t>
  </si>
  <si>
    <t>Long term liabilities</t>
  </si>
  <si>
    <t>Net current liabilities</t>
  </si>
  <si>
    <t>Adjustment for non-cash flow items:-</t>
  </si>
  <si>
    <t>ended 31 Mar 2005</t>
  </si>
  <si>
    <t>Net profit/(loss) before tax</t>
  </si>
  <si>
    <t>TRADEWINDS PLANTATION BERHAD</t>
  </si>
  <si>
    <t>2006</t>
  </si>
  <si>
    <t>As at 31 March 2006</t>
  </si>
  <si>
    <t>ended 31 Mar 2006</t>
  </si>
  <si>
    <t xml:space="preserve">( This is Tradewinds Plantation Berhad's first announcement of quarterly results since its listing on Bursa </t>
  </si>
  <si>
    <t>For the quarter ended 31 March 2006</t>
  </si>
  <si>
    <t>Current year</t>
  </si>
  <si>
    <t>quarter ended</t>
  </si>
  <si>
    <t>Preceding year</t>
  </si>
  <si>
    <t>corresponding quarter</t>
  </si>
  <si>
    <t>Individual quarter</t>
  </si>
  <si>
    <t>Cumulative quarter</t>
  </si>
  <si>
    <t>31 Mar 2006</t>
  </si>
  <si>
    <t>to 31 Mar 2006</t>
  </si>
  <si>
    <t>to 31 Mar 2005</t>
  </si>
  <si>
    <t xml:space="preserve">As at end of </t>
  </si>
  <si>
    <t>current quarter</t>
  </si>
  <si>
    <t>31.3.2006</t>
  </si>
  <si>
    <t>As at preceding</t>
  </si>
  <si>
    <t>financial year  ended</t>
  </si>
  <si>
    <t>31.12.2005</t>
  </si>
  <si>
    <t>Net assets per share (RM)</t>
  </si>
  <si>
    <t>Co. No. : 650234 - A</t>
  </si>
  <si>
    <t>Share</t>
  </si>
  <si>
    <t>Exchange</t>
  </si>
  <si>
    <t>Retained</t>
  </si>
  <si>
    <t>Premium</t>
  </si>
  <si>
    <t>Minority</t>
  </si>
  <si>
    <t>ICULS</t>
  </si>
  <si>
    <t>As at 28.2.2006</t>
  </si>
  <si>
    <t xml:space="preserve">Cash &amp; cash equivalents at 28.2.2006 </t>
  </si>
  <si>
    <t>*  Represent RM100.00</t>
  </si>
  <si>
    <t>Securities on 15 March 2006. There are no comparative Group figures.)</t>
  </si>
  <si>
    <t>Total equity</t>
  </si>
  <si>
    <t>Cash &amp; cash equivalents comprised the following:</t>
  </si>
  <si>
    <t>Attributable to:</t>
  </si>
  <si>
    <t>Equity holders of the parent</t>
  </si>
  <si>
    <t xml:space="preserve">Reserve on </t>
  </si>
  <si>
    <t>consolidation</t>
  </si>
  <si>
    <t>Effects of adopting FRS 3</t>
  </si>
  <si>
    <t>Sub-total</t>
  </si>
  <si>
    <t>Equity</t>
  </si>
  <si>
    <t>( This is Tradewinds Plantation Berhad's first announcement of quarterly results since its listing on Bursa Securities on 15 March 2006. There are no comparative Group figures).</t>
  </si>
  <si>
    <t>CONDENSED CONSOLIDATED BALANCE SHEET</t>
  </si>
  <si>
    <t>Investment in associate companies</t>
  </si>
  <si>
    <t>CONDENSED CONSOLIDATED CASH FLOW STATEMENT</t>
  </si>
  <si>
    <t>CONDENSED CONSOLIDATED STATEMENT OF CHANGES IN EQUITY</t>
  </si>
  <si>
    <t>Interests</t>
  </si>
  <si>
    <t>Movements upon acquisitions</t>
  </si>
  <si>
    <t>Profit/(loss) from operations</t>
  </si>
  <si>
    <t>Profit/(loss) before tax</t>
  </si>
  <si>
    <t>Profit/(loss) after tax</t>
  </si>
  <si>
    <t>CONDENSED CONSOLIDATED INCOME STATEMENT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</si>
</sst>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  <numFmt numFmtId="189" formatCode="0_);\(0\)"/>
    <numFmt numFmtId="190" formatCode="0.00_);\(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MT"/>
      <family val="2"/>
    </font>
    <font>
      <b/>
      <sz val="14"/>
      <color indexed="8"/>
      <name val="Arial MT"/>
      <family val="0"/>
    </font>
    <font>
      <sz val="8"/>
      <color indexed="8"/>
      <name val="Arial MT"/>
      <family val="2"/>
    </font>
    <font>
      <b/>
      <sz val="9"/>
      <color indexed="8"/>
      <name val="Arial MT"/>
      <family val="0"/>
    </font>
    <font>
      <sz val="10"/>
      <color indexed="8"/>
      <name val="Arial MT"/>
      <family val="0"/>
    </font>
    <font>
      <i/>
      <sz val="9"/>
      <color indexed="8"/>
      <name val="Arial MT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0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u val="single"/>
      <sz val="9"/>
      <color indexed="8"/>
      <name val="Arial MT"/>
      <family val="0"/>
    </font>
    <font>
      <b/>
      <i/>
      <sz val="9"/>
      <color indexed="8"/>
      <name val="Arial MT"/>
      <family val="0"/>
    </font>
    <font>
      <b/>
      <sz val="12"/>
      <color indexed="8"/>
      <name val="Arial MT"/>
      <family val="0"/>
    </font>
    <font>
      <b/>
      <sz val="8"/>
      <color indexed="8"/>
      <name val="Arial MT"/>
      <family val="0"/>
    </font>
    <font>
      <b/>
      <u val="single"/>
      <sz val="10"/>
      <color indexed="8"/>
      <name val="Arial MT"/>
      <family val="0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81" fontId="6" fillId="0" borderId="0" xfId="15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81" fontId="6" fillId="0" borderId="0" xfId="15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81" fontId="8" fillId="0" borderId="0" xfId="15" applyNumberFormat="1" applyFont="1" applyFill="1" applyBorder="1" applyAlignment="1">
      <alignment horizontal="left"/>
    </xf>
    <xf numFmtId="181" fontId="8" fillId="0" borderId="0" xfId="0" applyNumberFormat="1" applyFont="1" applyFill="1" applyBorder="1" applyAlignment="1">
      <alignment horizontal="left"/>
    </xf>
    <xf numFmtId="9" fontId="8" fillId="0" borderId="0" xfId="21" applyFont="1" applyFill="1" applyBorder="1" applyAlignment="1">
      <alignment horizontal="center"/>
    </xf>
    <xf numFmtId="181" fontId="6" fillId="0" borderId="0" xfId="15" applyNumberFormat="1" applyFont="1" applyFill="1" applyAlignment="1">
      <alignment/>
    </xf>
    <xf numFmtId="181" fontId="9" fillId="0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left"/>
    </xf>
    <xf numFmtId="181" fontId="9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81" fontId="9" fillId="0" borderId="0" xfId="15" applyNumberFormat="1" applyFont="1" applyFill="1" applyAlignment="1">
      <alignment horizontal="centerContinuous"/>
    </xf>
    <xf numFmtId="181" fontId="8" fillId="0" borderId="0" xfId="15" applyNumberFormat="1" applyFont="1" applyFill="1" applyBorder="1" applyAlignment="1">
      <alignment/>
    </xf>
    <xf numFmtId="1" fontId="9" fillId="0" borderId="0" xfId="15" applyNumberFormat="1" applyFont="1" applyFill="1" applyAlignment="1" quotePrefix="1">
      <alignment horizontal="center"/>
    </xf>
    <xf numFmtId="1" fontId="9" fillId="0" borderId="0" xfId="15" applyNumberFormat="1" applyFont="1" applyFill="1" applyAlignment="1" applyProtection="1" quotePrefix="1">
      <alignment horizontal="center"/>
      <protection hidden="1" locked="0"/>
    </xf>
    <xf numFmtId="1" fontId="6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43" fontId="8" fillId="0" borderId="0" xfId="15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hidden="1" locked="0"/>
    </xf>
    <xf numFmtId="0" fontId="6" fillId="0" borderId="0" xfId="0" applyFont="1" applyFill="1" applyAlignment="1" quotePrefix="1">
      <alignment horizontal="center"/>
    </xf>
    <xf numFmtId="3" fontId="8" fillId="0" borderId="0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181" fontId="6" fillId="0" borderId="1" xfId="15" applyNumberFormat="1" applyFont="1" applyFill="1" applyBorder="1" applyAlignment="1">
      <alignment/>
    </xf>
    <xf numFmtId="181" fontId="6" fillId="0" borderId="1" xfId="15" applyNumberFormat="1" applyFont="1" applyFill="1" applyBorder="1" applyAlignment="1" applyProtection="1">
      <alignment/>
      <protection hidden="1" locked="0"/>
    </xf>
    <xf numFmtId="181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1" fontId="6" fillId="0" borderId="0" xfId="15" applyNumberFormat="1" applyFont="1" applyFill="1" applyAlignment="1">
      <alignment/>
    </xf>
    <xf numFmtId="181" fontId="6" fillId="0" borderId="0" xfId="15" applyNumberFormat="1" applyFont="1" applyFill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 horizontal="left"/>
    </xf>
    <xf numFmtId="37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left"/>
    </xf>
    <xf numFmtId="43" fontId="8" fillId="0" borderId="0" xfId="15" applyNumberFormat="1" applyFont="1" applyFill="1" applyAlignment="1">
      <alignment horizontal="left"/>
    </xf>
    <xf numFmtId="181" fontId="6" fillId="0" borderId="1" xfId="15" applyNumberFormat="1" applyFont="1" applyFill="1" applyBorder="1" applyAlignment="1" applyProtection="1">
      <alignment horizontal="right"/>
      <protection hidden="1" locked="0"/>
    </xf>
    <xf numFmtId="43" fontId="8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 applyProtection="1">
      <alignment horizontal="center"/>
      <protection hidden="1" locked="0"/>
    </xf>
    <xf numFmtId="43" fontId="8" fillId="0" borderId="0" xfId="0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/>
      <protection hidden="1" locked="0"/>
    </xf>
    <xf numFmtId="1" fontId="6" fillId="0" borderId="0" xfId="0" applyNumberFormat="1" applyFont="1" applyFill="1" applyAlignment="1" quotePrefix="1">
      <alignment horizontal="center"/>
    </xf>
    <xf numFmtId="18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81" fontId="10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181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 quotePrefix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Fill="1" applyAlignment="1" applyProtection="1">
      <alignment horizontal="right"/>
      <protection hidden="1" locked="0"/>
    </xf>
    <xf numFmtId="0" fontId="11" fillId="0" borderId="0" xfId="0" applyFont="1" applyFill="1" applyAlignment="1">
      <alignment horizontal="left"/>
    </xf>
    <xf numFmtId="181" fontId="6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8" fillId="0" borderId="0" xfId="0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vertical="center" indent="5"/>
    </xf>
    <xf numFmtId="1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Alignment="1" quotePrefix="1">
      <alignment horizontal="center"/>
    </xf>
    <xf numFmtId="1" fontId="12" fillId="0" borderId="0" xfId="0" applyNumberFormat="1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81" fontId="12" fillId="0" borderId="2" xfId="15" applyNumberFormat="1" applyFont="1" applyFill="1" applyBorder="1" applyAlignment="1">
      <alignment/>
    </xf>
    <xf numFmtId="181" fontId="9" fillId="0" borderId="2" xfId="15" applyNumberFormat="1" applyFont="1" applyFill="1" applyBorder="1" applyAlignment="1">
      <alignment/>
    </xf>
    <xf numFmtId="181" fontId="12" fillId="0" borderId="0" xfId="15" applyNumberFormat="1" applyFont="1" applyFill="1" applyAlignment="1">
      <alignment/>
    </xf>
    <xf numFmtId="0" fontId="12" fillId="0" borderId="0" xfId="0" applyFont="1" applyFill="1" applyBorder="1" applyAlignment="1" quotePrefix="1">
      <alignment horizontal="left" wrapText="1"/>
    </xf>
    <xf numFmtId="181" fontId="12" fillId="0" borderId="3" xfId="15" applyNumberFormat="1" applyFont="1" applyFill="1" applyBorder="1" applyAlignment="1">
      <alignment/>
    </xf>
    <xf numFmtId="43" fontId="16" fillId="0" borderId="0" xfId="0" applyNumberFormat="1" applyFont="1" applyFill="1" applyAlignment="1">
      <alignment/>
    </xf>
    <xf numFmtId="181" fontId="6" fillId="0" borderId="0" xfId="15" applyNumberFormat="1" applyFont="1" applyFill="1" applyBorder="1" applyAlignment="1">
      <alignment horizontal="right"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0" fontId="6" fillId="0" borderId="0" xfId="0" applyFont="1" applyFill="1" applyAlignment="1">
      <alignment/>
    </xf>
    <xf numFmtId="181" fontId="6" fillId="0" borderId="0" xfId="15" applyNumberFormat="1" applyFont="1" applyFill="1" applyBorder="1" applyAlignment="1" quotePrefix="1">
      <alignment/>
    </xf>
    <xf numFmtId="16" fontId="12" fillId="0" borderId="0" xfId="0" applyNumberFormat="1" applyFont="1" applyFill="1" applyAlignment="1">
      <alignment horizontal="center"/>
    </xf>
    <xf numFmtId="181" fontId="9" fillId="0" borderId="0" xfId="15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181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1" fontId="12" fillId="0" borderId="4" xfId="15" applyNumberFormat="1" applyFont="1" applyFill="1" applyBorder="1" applyAlignment="1">
      <alignment/>
    </xf>
    <xf numFmtId="181" fontId="12" fillId="0" borderId="5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181" fontId="9" fillId="0" borderId="0" xfId="15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6" fillId="0" borderId="2" xfId="15" applyNumberFormat="1" applyFont="1" applyFill="1" applyBorder="1" applyAlignment="1">
      <alignment/>
    </xf>
    <xf numFmtId="16" fontId="12" fillId="0" borderId="0" xfId="0" applyNumberFormat="1" applyFont="1" applyFill="1" applyAlignment="1" quotePrefix="1">
      <alignment horizontal="center"/>
    </xf>
    <xf numFmtId="181" fontId="6" fillId="0" borderId="5" xfId="15" applyNumberFormat="1" applyFont="1" applyFill="1" applyBorder="1" applyAlignment="1">
      <alignment/>
    </xf>
    <xf numFmtId="43" fontId="6" fillId="0" borderId="1" xfId="15" applyFont="1" applyFill="1" applyBorder="1" applyAlignment="1">
      <alignment/>
    </xf>
    <xf numFmtId="43" fontId="6" fillId="0" borderId="0" xfId="15" applyFont="1" applyFill="1" applyBorder="1" applyAlignment="1">
      <alignment/>
    </xf>
    <xf numFmtId="0" fontId="9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left" vertical="top"/>
    </xf>
    <xf numFmtId="181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1" fontId="9" fillId="0" borderId="0" xfId="15" applyNumberFormat="1" applyFont="1" applyFill="1" applyAlignment="1">
      <alignment/>
    </xf>
    <xf numFmtId="0" fontId="20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Continuous"/>
    </xf>
    <xf numFmtId="181" fontId="6" fillId="0" borderId="8" xfId="15" applyNumberFormat="1" applyFont="1" applyFill="1" applyBorder="1" applyAlignment="1">
      <alignment horizontal="centerContinuous"/>
    </xf>
    <xf numFmtId="181" fontId="6" fillId="0" borderId="7" xfId="15" applyNumberFormat="1" applyFont="1" applyFill="1" applyBorder="1" applyAlignment="1">
      <alignment horizontal="centerContinuous"/>
    </xf>
    <xf numFmtId="181" fontId="8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 horizontal="left" indent="5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181" fontId="21" fillId="0" borderId="0" xfId="15" applyNumberFormat="1" applyFont="1" applyFill="1" applyAlignment="1">
      <alignment/>
    </xf>
    <xf numFmtId="181" fontId="8" fillId="0" borderId="2" xfId="15" applyNumberFormat="1" applyFont="1" applyFill="1" applyBorder="1" applyAlignment="1">
      <alignment horizontal="center"/>
    </xf>
    <xf numFmtId="181" fontId="8" fillId="0" borderId="0" xfId="15" applyNumberFormat="1" applyFont="1" applyFill="1" applyAlignment="1">
      <alignment horizontal="right"/>
    </xf>
    <xf numFmtId="181" fontId="9" fillId="0" borderId="0" xfId="15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6" fontId="12" fillId="0" borderId="0" xfId="0" applyNumberFormat="1" applyFont="1" applyFill="1" applyAlignment="1">
      <alignment horizontal="right"/>
    </xf>
    <xf numFmtId="37" fontId="12" fillId="0" borderId="0" xfId="15" applyNumberFormat="1" applyFont="1" applyFill="1" applyBorder="1" applyAlignment="1">
      <alignment/>
    </xf>
    <xf numFmtId="181" fontId="9" fillId="0" borderId="0" xfId="0" applyNumberFormat="1" applyFont="1" applyFill="1" applyAlignment="1">
      <alignment/>
    </xf>
    <xf numFmtId="2" fontId="9" fillId="0" borderId="1" xfId="0" applyNumberFormat="1" applyFont="1" applyFill="1" applyBorder="1" applyAlignment="1">
      <alignment/>
    </xf>
    <xf numFmtId="181" fontId="6" fillId="0" borderId="1" xfId="0" applyNumberFormat="1" applyFont="1" applyFill="1" applyBorder="1" applyAlignment="1">
      <alignment/>
    </xf>
    <xf numFmtId="181" fontId="24" fillId="0" borderId="0" xfId="15" applyNumberFormat="1" applyFont="1" applyFill="1" applyAlignment="1">
      <alignment horizontal="center"/>
    </xf>
    <xf numFmtId="181" fontId="24" fillId="0" borderId="0" xfId="15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81" fontId="6" fillId="0" borderId="0" xfId="15" applyNumberFormat="1" applyFont="1" applyFill="1" applyAlignment="1">
      <alignment vertical="top"/>
    </xf>
    <xf numFmtId="181" fontId="6" fillId="0" borderId="0" xfId="15" applyNumberFormat="1" applyFont="1" applyFill="1" applyBorder="1" applyAlignment="1" quotePrefix="1">
      <alignment/>
    </xf>
    <xf numFmtId="0" fontId="0" fillId="0" borderId="0" xfId="0" applyAlignment="1" quotePrefix="1">
      <alignment/>
    </xf>
    <xf numFmtId="181" fontId="6" fillId="0" borderId="0" xfId="15" applyNumberFormat="1" applyFont="1" applyFill="1" applyBorder="1" applyAlignment="1" quotePrefix="1">
      <alignment horizontal="center"/>
    </xf>
    <xf numFmtId="37" fontId="0" fillId="0" borderId="0" xfId="0" applyNumberFormat="1" applyAlignment="1">
      <alignment/>
    </xf>
    <xf numFmtId="37" fontId="6" fillId="0" borderId="2" xfId="15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3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41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center" vertical="top"/>
    </xf>
    <xf numFmtId="181" fontId="6" fillId="0" borderId="0" xfId="15" applyNumberFormat="1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  <xf numFmtId="181" fontId="9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-March2006(C)%20amend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eneral\ACCOUNTS\Consol%20TPB\Consol-March2006(C)%20amend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eneral\ACCOUNTS\Consol%20TPB\Consol-March2006(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-Workings2"/>
      <sheetName val="CF-workings1"/>
      <sheetName val="CashFlow"/>
      <sheetName val="Cost of investment"/>
      <sheetName val="APSB-Consol JR"/>
      <sheetName val="Consol JR"/>
      <sheetName val="BS_PNL"/>
      <sheetName val="Goodwill"/>
      <sheetName val="BS-Summary"/>
      <sheetName val="PNL-MONTH"/>
      <sheetName val="Amortisation"/>
      <sheetName val="MI"/>
      <sheetName val="Tax"/>
      <sheetName val="BankBrwg"/>
      <sheetName val="OthInvm"/>
      <sheetName val="Assoc"/>
      <sheetName val="Gwill"/>
      <sheetName val="Segment"/>
      <sheetName val="RevReserve"/>
      <sheetName val="CapReserve"/>
      <sheetName val="Rel co"/>
      <sheetName val="QSS"/>
      <sheetName val="Recon"/>
      <sheetName val="CJE"/>
    </sheetNames>
    <sheetDataSet>
      <sheetData sheetId="1">
        <row r="70">
          <cell r="E70">
            <v>5522390.49</v>
          </cell>
        </row>
        <row r="71">
          <cell r="E71">
            <v>950548</v>
          </cell>
        </row>
      </sheetData>
      <sheetData sheetId="2">
        <row r="9">
          <cell r="B9">
            <v>6945.232089999999</v>
          </cell>
        </row>
        <row r="10">
          <cell r="B10">
            <v>3653.555245245902</v>
          </cell>
        </row>
        <row r="11">
          <cell r="B11">
            <v>-0.072</v>
          </cell>
        </row>
        <row r="12">
          <cell r="B12">
            <v>-495.4960500000001</v>
          </cell>
        </row>
        <row r="13">
          <cell r="B13">
            <v>-10.41</v>
          </cell>
        </row>
        <row r="14">
          <cell r="B14">
            <v>-8.1</v>
          </cell>
        </row>
        <row r="15">
          <cell r="B15">
            <v>52.936</v>
          </cell>
        </row>
        <row r="16">
          <cell r="B16">
            <v>0</v>
          </cell>
        </row>
        <row r="19">
          <cell r="B19">
            <v>1435.567</v>
          </cell>
        </row>
        <row r="20">
          <cell r="B20">
            <v>-7286.321</v>
          </cell>
        </row>
        <row r="21">
          <cell r="B21">
            <v>2199.0060799999537</v>
          </cell>
        </row>
        <row r="22">
          <cell r="B22">
            <v>4263.644840000004</v>
          </cell>
        </row>
        <row r="23">
          <cell r="B23">
            <v>24132.80319</v>
          </cell>
        </row>
        <row r="25">
          <cell r="B25">
            <v>-1495.423</v>
          </cell>
        </row>
        <row r="26">
          <cell r="B26">
            <v>-18.214</v>
          </cell>
        </row>
        <row r="38">
          <cell r="B38">
            <v>-1825</v>
          </cell>
        </row>
        <row r="39">
          <cell r="B39">
            <v>-3653.555245245902</v>
          </cell>
        </row>
      </sheetData>
      <sheetData sheetId="8">
        <row r="15">
          <cell r="B15">
            <v>50753331.84</v>
          </cell>
        </row>
        <row r="16">
          <cell r="B16">
            <v>60235478.9</v>
          </cell>
        </row>
        <row r="19">
          <cell r="B19">
            <v>6087749.34</v>
          </cell>
        </row>
        <row r="22">
          <cell r="B22">
            <v>215301604.22000003</v>
          </cell>
        </row>
        <row r="23">
          <cell r="B23">
            <v>290472.36000000004</v>
          </cell>
        </row>
        <row r="24">
          <cell r="B24">
            <v>1238290.75</v>
          </cell>
          <cell r="C24">
            <v>928291</v>
          </cell>
        </row>
        <row r="28">
          <cell r="B28">
            <v>9305722.72</v>
          </cell>
        </row>
        <row r="31">
          <cell r="B31">
            <v>24056.5</v>
          </cell>
          <cell r="C31">
            <v>22257</v>
          </cell>
        </row>
        <row r="32">
          <cell r="B32">
            <v>1886000</v>
          </cell>
        </row>
        <row r="33">
          <cell r="B33">
            <v>10418435.96</v>
          </cell>
          <cell r="C33">
            <v>5522390.49</v>
          </cell>
        </row>
        <row r="36">
          <cell r="B36">
            <v>22238324.64</v>
          </cell>
        </row>
        <row r="37">
          <cell r="B37">
            <v>31803216.641255893</v>
          </cell>
        </row>
        <row r="38">
          <cell r="B38">
            <v>11903000</v>
          </cell>
        </row>
        <row r="41">
          <cell r="B41">
            <v>482655414</v>
          </cell>
        </row>
        <row r="42">
          <cell r="B42">
            <v>238900.86000000002</v>
          </cell>
        </row>
        <row r="44">
          <cell r="B44">
            <v>112742018</v>
          </cell>
        </row>
        <row r="46">
          <cell r="B46">
            <v>20576.33</v>
          </cell>
        </row>
        <row r="47">
          <cell r="B47">
            <v>91414637.6</v>
          </cell>
        </row>
        <row r="48">
          <cell r="B48">
            <v>2214535.09</v>
          </cell>
        </row>
        <row r="55">
          <cell r="B55">
            <v>529153415.1</v>
          </cell>
        </row>
        <row r="57">
          <cell r="B57">
            <v>316154717.51</v>
          </cell>
        </row>
        <row r="58">
          <cell r="B58">
            <v>-1503641.919999987</v>
          </cell>
        </row>
        <row r="59">
          <cell r="B59">
            <v>216687926.45281118</v>
          </cell>
        </row>
        <row r="61">
          <cell r="B61">
            <v>134563539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-Workings2"/>
      <sheetName val="CF-workings1"/>
      <sheetName val="CashFlow"/>
      <sheetName val="Cost of investment"/>
      <sheetName val="APSB-Consol JR"/>
      <sheetName val="Consol JR"/>
      <sheetName val="BS_PNL"/>
      <sheetName val="Goodwill"/>
      <sheetName val="BS-Summary"/>
      <sheetName val="PNL-MONTH"/>
      <sheetName val="Amortisation"/>
      <sheetName val="MI"/>
      <sheetName val="Tax"/>
      <sheetName val="BankBrwg"/>
      <sheetName val="OthInvm"/>
      <sheetName val="Assoc"/>
      <sheetName val="Gwill"/>
      <sheetName val="Segment"/>
      <sheetName val="RevReserve"/>
      <sheetName val="CapReserve"/>
      <sheetName val="Rel co"/>
      <sheetName val="QSS"/>
      <sheetName val="Recon"/>
      <sheetName val="CJE"/>
    </sheetNames>
    <sheetDataSet>
      <sheetData sheetId="6">
        <row r="80">
          <cell r="AN80">
            <v>2175888</v>
          </cell>
          <cell r="AR80">
            <v>63262015.45200001</v>
          </cell>
        </row>
      </sheetData>
      <sheetData sheetId="9">
        <row r="77">
          <cell r="X77">
            <v>92443</v>
          </cell>
          <cell r="AC77">
            <v>1332596.5999999999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-Workings2"/>
      <sheetName val="CF-workings1"/>
      <sheetName val="CashFlow"/>
      <sheetName val="Cost of investment"/>
      <sheetName val="APSB-Consol JR"/>
      <sheetName val="Consol JR"/>
      <sheetName val="BS_PNL"/>
      <sheetName val="Goodwill"/>
      <sheetName val="BS-Summary"/>
      <sheetName val="PNL-MONTH"/>
      <sheetName val="Amortisation"/>
      <sheetName val="MI"/>
      <sheetName val="Tax"/>
      <sheetName val="BankBrwg"/>
      <sheetName val="OthInvm"/>
      <sheetName val="Assoc"/>
      <sheetName val="Gwill"/>
      <sheetName val="Segment"/>
      <sheetName val="RevReserve"/>
      <sheetName val="CapReserve"/>
      <sheetName val="Rel co"/>
      <sheetName val="QSS"/>
      <sheetName val="Recon"/>
      <sheetName val="CJE"/>
    </sheetNames>
    <sheetDataSet>
      <sheetData sheetId="8">
        <row r="7">
          <cell r="B7">
            <v>113846644</v>
          </cell>
        </row>
        <row r="8">
          <cell r="B8">
            <v>3077182</v>
          </cell>
        </row>
        <row r="9">
          <cell r="B9">
            <v>485500.00000000297</v>
          </cell>
        </row>
        <row r="10">
          <cell r="B10">
            <v>44181014.94657534</v>
          </cell>
        </row>
        <row r="13">
          <cell r="B13">
            <v>34143423.829721585</v>
          </cell>
        </row>
        <row r="87">
          <cell r="B87">
            <v>30941589.540000003</v>
          </cell>
        </row>
        <row r="136">
          <cell r="B136">
            <v>882698.8520618847</v>
          </cell>
        </row>
        <row r="142">
          <cell r="B142">
            <v>1332596.5999999999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workbookViewId="0" topLeftCell="A1">
      <selection activeCell="D25" sqref="D25:E25"/>
    </sheetView>
  </sheetViews>
  <sheetFormatPr defaultColWidth="9.140625" defaultRowHeight="12.75"/>
  <cols>
    <col min="1" max="1" width="2.00390625" style="2" customWidth="1"/>
    <col min="2" max="2" width="3.421875" style="80" customWidth="1"/>
    <col min="3" max="3" width="3.00390625" style="80" customWidth="1"/>
    <col min="4" max="4" width="2.7109375" style="2" customWidth="1"/>
    <col min="5" max="5" width="23.140625" style="11" customWidth="1"/>
    <col min="6" max="6" width="13.00390625" style="20" customWidth="1"/>
    <col min="7" max="7" width="0.13671875" style="20" hidden="1" customWidth="1"/>
    <col min="8" max="8" width="0.9921875" style="20" customWidth="1"/>
    <col min="9" max="9" width="19.8515625" style="20" customWidth="1"/>
    <col min="10" max="10" width="0.9921875" style="20" customWidth="1"/>
    <col min="11" max="11" width="13.421875" style="20" customWidth="1"/>
    <col min="12" max="12" width="0.85546875" style="20" customWidth="1"/>
    <col min="13" max="13" width="18.00390625" style="20" customWidth="1"/>
    <col min="14" max="14" width="0.9921875" style="2" customWidth="1"/>
    <col min="15" max="15" width="6.421875" style="2" hidden="1" customWidth="1"/>
    <col min="16" max="16" width="17.7109375" style="2" hidden="1" customWidth="1"/>
    <col min="17" max="17" width="11.140625" style="2" hidden="1" customWidth="1"/>
    <col min="18" max="18" width="11.140625" style="2" customWidth="1"/>
    <col min="19" max="19" width="0.9921875" style="2" customWidth="1"/>
    <col min="20" max="20" width="0.71875" style="2" customWidth="1"/>
    <col min="21" max="21" width="9.57421875" style="2" customWidth="1"/>
    <col min="22" max="22" width="3.8515625" style="2" customWidth="1"/>
    <col min="23" max="23" width="10.28125" style="2" customWidth="1"/>
    <col min="24" max="24" width="9.28125" style="2" customWidth="1"/>
    <col min="25" max="25" width="1.57421875" style="2" customWidth="1"/>
    <col min="26" max="26" width="4.8515625" style="2" customWidth="1"/>
    <col min="27" max="27" width="9.140625" style="2" customWidth="1"/>
    <col min="28" max="28" width="27.421875" style="3" customWidth="1"/>
    <col min="29" max="29" width="9.140625" style="3" customWidth="1"/>
    <col min="30" max="30" width="12.28125" style="3" customWidth="1"/>
    <col min="31" max="31" width="9.140625" style="3" customWidth="1"/>
    <col min="32" max="32" width="9.140625" style="2" customWidth="1"/>
    <col min="33" max="33" width="10.00390625" style="2" bestFit="1" customWidth="1"/>
    <col min="34" max="16384" width="9.140625" style="2" customWidth="1"/>
  </cols>
  <sheetData>
    <row r="1" spans="1:27" ht="19.5" customHeight="1">
      <c r="A1" s="1"/>
      <c r="B1" s="178" t="s">
        <v>67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0.5" customHeight="1">
      <c r="A2" s="1"/>
      <c r="B2" s="179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7" t="s">
        <v>89</v>
      </c>
      <c r="M2" s="177"/>
      <c r="N2" s="17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0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132"/>
      <c r="M3" s="132"/>
      <c r="N3" s="13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0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132"/>
      <c r="M4" s="132"/>
      <c r="N4" s="13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0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132"/>
      <c r="M5" s="132"/>
      <c r="N5" s="13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132"/>
      <c r="M6" s="132"/>
      <c r="N6" s="13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0.5" customHeight="1" thickBo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132"/>
      <c r="M7" s="132"/>
      <c r="N7" s="13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2.5" customHeight="1" thickBot="1">
      <c r="A8" s="1"/>
      <c r="B8" s="5"/>
      <c r="C8" s="6"/>
      <c r="D8" s="136" t="s">
        <v>35</v>
      </c>
      <c r="E8" s="137"/>
      <c r="F8" s="139"/>
      <c r="G8" s="139"/>
      <c r="H8" s="139"/>
      <c r="I8" s="139"/>
      <c r="J8" s="139"/>
      <c r="K8" s="139"/>
      <c r="L8" s="139"/>
      <c r="M8" s="138"/>
      <c r="N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0.5" customHeight="1">
      <c r="A9" s="1"/>
      <c r="B9" s="8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6"/>
      <c r="P9" s="3"/>
      <c r="Q9" s="9"/>
      <c r="R9" s="9"/>
      <c r="S9" s="9"/>
      <c r="T9" s="3"/>
      <c r="U9" s="3"/>
      <c r="V9" s="3"/>
      <c r="W9" s="3"/>
      <c r="X9" s="3"/>
      <c r="Y9" s="3"/>
      <c r="Z9" s="3"/>
      <c r="AA9" s="3"/>
    </row>
    <row r="10" spans="1:29" ht="10.5" customHeight="1">
      <c r="A10" s="1"/>
      <c r="B10" s="8"/>
      <c r="C10" s="6"/>
      <c r="D10" s="6"/>
      <c r="E10" s="8"/>
      <c r="F10" s="7"/>
      <c r="G10" s="7"/>
      <c r="H10" s="7"/>
      <c r="I10" s="7"/>
      <c r="J10" s="7"/>
      <c r="K10" s="7"/>
      <c r="L10" s="7"/>
      <c r="M10" s="7"/>
      <c r="N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76"/>
      <c r="AB10" s="176"/>
      <c r="AC10" s="176"/>
    </row>
    <row r="11" spans="1:41" s="11" customFormat="1" ht="18.75" customHeight="1">
      <c r="A11" s="8"/>
      <c r="B11" s="8"/>
      <c r="C11" s="8"/>
      <c r="D11" s="149" t="s">
        <v>119</v>
      </c>
      <c r="E11" s="8"/>
      <c r="F11" s="10"/>
      <c r="G11" s="10"/>
      <c r="H11" s="10"/>
      <c r="I11" s="10"/>
      <c r="J11" s="10"/>
      <c r="K11" s="10"/>
      <c r="L11" s="10"/>
      <c r="M11" s="10"/>
      <c r="N11" s="8"/>
      <c r="P11" s="12"/>
      <c r="Q11" s="13"/>
      <c r="R11" s="14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O11" s="2"/>
    </row>
    <row r="12" spans="1:41" s="11" customFormat="1" ht="10.5" customHeight="1">
      <c r="A12" s="8"/>
      <c r="C12" s="8"/>
      <c r="D12" s="149" t="s">
        <v>72</v>
      </c>
      <c r="E12" s="8"/>
      <c r="F12" s="10"/>
      <c r="G12" s="10"/>
      <c r="H12" s="10"/>
      <c r="I12" s="10"/>
      <c r="J12" s="10"/>
      <c r="K12" s="10"/>
      <c r="L12" s="10"/>
      <c r="M12" s="10"/>
      <c r="N12" s="8"/>
      <c r="P12" s="12"/>
      <c r="Q12" s="13"/>
      <c r="R12" s="14"/>
      <c r="S12" s="15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O12" s="2"/>
    </row>
    <row r="13" spans="1:41" s="11" customFormat="1" ht="10.5" customHeight="1">
      <c r="A13" s="8"/>
      <c r="C13" s="8"/>
      <c r="E13" s="8"/>
      <c r="F13" s="10"/>
      <c r="G13" s="10"/>
      <c r="H13" s="10"/>
      <c r="I13" s="10"/>
      <c r="J13" s="10"/>
      <c r="K13" s="10"/>
      <c r="L13" s="10"/>
      <c r="M13" s="10"/>
      <c r="N13" s="8"/>
      <c r="P13" s="12"/>
      <c r="Q13" s="13"/>
      <c r="R13" s="14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O13" s="2"/>
    </row>
    <row r="14" spans="1:41" s="11" customFormat="1" ht="10.5" customHeight="1">
      <c r="A14" s="8"/>
      <c r="C14" s="8"/>
      <c r="E14" s="8"/>
      <c r="F14" s="181" t="s">
        <v>77</v>
      </c>
      <c r="G14" s="181"/>
      <c r="H14" s="181"/>
      <c r="I14" s="181"/>
      <c r="J14" s="10"/>
      <c r="K14" s="181" t="s">
        <v>78</v>
      </c>
      <c r="L14" s="181"/>
      <c r="M14" s="181"/>
      <c r="N14" s="8"/>
      <c r="P14" s="12"/>
      <c r="Q14" s="13"/>
      <c r="R14" s="14"/>
      <c r="S14" s="1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O14" s="2"/>
    </row>
    <row r="15" spans="1:28" ht="10.5" customHeight="1">
      <c r="A15" s="1"/>
      <c r="B15" s="5"/>
      <c r="C15" s="5"/>
      <c r="D15" s="1"/>
      <c r="E15" s="8"/>
      <c r="F15" s="17" t="s">
        <v>73</v>
      </c>
      <c r="G15" s="18"/>
      <c r="H15" s="7"/>
      <c r="I15" s="19" t="s">
        <v>75</v>
      </c>
      <c r="J15" s="16"/>
      <c r="K15" s="17"/>
      <c r="L15" s="7"/>
      <c r="M15" s="17"/>
      <c r="N15" s="1"/>
      <c r="Q15" s="11"/>
      <c r="R15" s="20"/>
      <c r="S15" s="20"/>
      <c r="T15" s="20"/>
      <c r="U15" s="20"/>
      <c r="V15" s="20"/>
      <c r="W15" s="20"/>
      <c r="X15" s="3"/>
      <c r="Y15" s="3"/>
      <c r="Z15" s="3"/>
      <c r="AA15" s="3"/>
      <c r="AB15" s="21"/>
    </row>
    <row r="16" spans="1:27" ht="10.5" customHeight="1">
      <c r="A16" s="1"/>
      <c r="B16" s="5"/>
      <c r="C16" s="5"/>
      <c r="D16" s="1"/>
      <c r="E16" s="8"/>
      <c r="F16" s="17" t="s">
        <v>74</v>
      </c>
      <c r="G16" s="17"/>
      <c r="H16" s="7"/>
      <c r="I16" s="17" t="s">
        <v>76</v>
      </c>
      <c r="J16" s="16"/>
      <c r="K16" s="17" t="s">
        <v>73</v>
      </c>
      <c r="L16" s="7"/>
      <c r="M16" s="17" t="s">
        <v>75</v>
      </c>
      <c r="N16" s="1"/>
      <c r="Q16" s="11"/>
      <c r="R16" s="20"/>
      <c r="S16" s="20"/>
      <c r="T16" s="20"/>
      <c r="U16" s="20"/>
      <c r="V16" s="20"/>
      <c r="W16" s="20"/>
      <c r="X16" s="3"/>
      <c r="Y16" s="3"/>
      <c r="Z16" s="3"/>
      <c r="AA16" s="3"/>
    </row>
    <row r="17" spans="1:33" ht="10.5" customHeight="1">
      <c r="A17" s="1"/>
      <c r="B17" s="5"/>
      <c r="C17" s="5"/>
      <c r="D17" s="1"/>
      <c r="E17" s="8"/>
      <c r="F17" s="127" t="s">
        <v>79</v>
      </c>
      <c r="G17" s="103" t="s">
        <v>18</v>
      </c>
      <c r="H17" s="26"/>
      <c r="I17" s="106" t="s">
        <v>65</v>
      </c>
      <c r="J17" s="16"/>
      <c r="K17" s="17" t="s">
        <v>80</v>
      </c>
      <c r="L17" s="7"/>
      <c r="M17" s="17" t="s">
        <v>81</v>
      </c>
      <c r="N17" s="1"/>
      <c r="Q17" s="11" t="s">
        <v>7</v>
      </c>
      <c r="R17" s="20"/>
      <c r="S17" s="20"/>
      <c r="T17" s="20"/>
      <c r="U17" s="20"/>
      <c r="V17" s="20"/>
      <c r="W17" s="20"/>
      <c r="X17" s="3"/>
      <c r="Y17" s="3"/>
      <c r="Z17" s="3"/>
      <c r="AA17" s="3"/>
      <c r="AB17" s="23"/>
      <c r="AC17" s="23"/>
      <c r="AD17" s="23"/>
      <c r="AG17" s="25">
        <f>+AB17-AD17</f>
        <v>0</v>
      </c>
    </row>
    <row r="18" spans="1:33" ht="10.5" customHeight="1">
      <c r="A18" s="1"/>
      <c r="B18" s="5"/>
      <c r="C18" s="5"/>
      <c r="D18" s="1"/>
      <c r="E18" s="8"/>
      <c r="F18" s="17" t="s">
        <v>1</v>
      </c>
      <c r="G18" s="22"/>
      <c r="H18" s="33"/>
      <c r="I18" s="19" t="s">
        <v>1</v>
      </c>
      <c r="J18" s="33"/>
      <c r="K18" s="17" t="s">
        <v>1</v>
      </c>
      <c r="L18" s="33"/>
      <c r="M18" s="19" t="s">
        <v>1</v>
      </c>
      <c r="N18" s="1"/>
      <c r="Q18" s="11" t="s">
        <v>8</v>
      </c>
      <c r="R18" s="20"/>
      <c r="S18" s="20"/>
      <c r="T18" s="20"/>
      <c r="U18" s="20"/>
      <c r="V18" s="20"/>
      <c r="W18" s="20"/>
      <c r="X18" s="3"/>
      <c r="Y18" s="3"/>
      <c r="Z18" s="27"/>
      <c r="AA18" s="3"/>
      <c r="AB18" s="23"/>
      <c r="AC18" s="23"/>
      <c r="AD18" s="23"/>
      <c r="AG18" s="25">
        <f aca="true" t="shared" si="0" ref="AG18:AG27">+AB18-AD18</f>
        <v>0</v>
      </c>
    </row>
    <row r="19" spans="1:33" ht="10.5" customHeight="1">
      <c r="A19" s="1"/>
      <c r="B19" s="5"/>
      <c r="C19" s="5"/>
      <c r="D19" s="1"/>
      <c r="E19" s="8"/>
      <c r="F19" s="28"/>
      <c r="G19" s="29"/>
      <c r="H19" s="30"/>
      <c r="I19" s="31"/>
      <c r="J19" s="30"/>
      <c r="K19" s="31"/>
      <c r="L19" s="30"/>
      <c r="M19" s="31"/>
      <c r="N19" s="1"/>
      <c r="Q19" s="11" t="s">
        <v>9</v>
      </c>
      <c r="R19" s="20"/>
      <c r="S19" s="20"/>
      <c r="T19" s="20"/>
      <c r="U19" s="20"/>
      <c r="V19" s="20"/>
      <c r="W19" s="20"/>
      <c r="X19" s="3"/>
      <c r="Y19" s="3"/>
      <c r="Z19" s="27"/>
      <c r="AA19" s="32"/>
      <c r="AB19" s="23"/>
      <c r="AC19" s="23"/>
      <c r="AD19" s="23"/>
      <c r="AG19" s="25">
        <f t="shared" si="0"/>
        <v>0</v>
      </c>
    </row>
    <row r="20" spans="1:33" ht="10.5" customHeight="1">
      <c r="A20" s="1"/>
      <c r="B20" s="5"/>
      <c r="C20" s="5"/>
      <c r="D20" s="1"/>
      <c r="E20" s="8"/>
      <c r="N20" s="34"/>
      <c r="Q20" s="11" t="s">
        <v>10</v>
      </c>
      <c r="R20" s="20"/>
      <c r="S20" s="20"/>
      <c r="T20" s="20"/>
      <c r="U20" s="3"/>
      <c r="V20" s="20"/>
      <c r="W20" s="20"/>
      <c r="X20" s="27"/>
      <c r="Y20" s="3"/>
      <c r="Z20" s="27"/>
      <c r="AA20" s="3"/>
      <c r="AB20" s="23"/>
      <c r="AC20" s="23"/>
      <c r="AD20" s="23"/>
      <c r="AG20" s="25">
        <f t="shared" si="0"/>
        <v>0</v>
      </c>
    </row>
    <row r="21" spans="1:33" ht="10.5" customHeight="1">
      <c r="A21" s="1"/>
      <c r="B21" s="1"/>
      <c r="C21" s="1"/>
      <c r="D21" s="1"/>
      <c r="E21" s="1"/>
      <c r="F21" s="1"/>
      <c r="G21" s="35"/>
      <c r="H21" s="1"/>
      <c r="I21" s="1"/>
      <c r="J21" s="1"/>
      <c r="K21" s="1"/>
      <c r="L21" s="1"/>
      <c r="M21" s="1"/>
      <c r="N21" s="36"/>
      <c r="Q21" s="11" t="s">
        <v>11</v>
      </c>
      <c r="R21" s="20"/>
      <c r="S21" s="20"/>
      <c r="T21" s="20"/>
      <c r="U21" s="20"/>
      <c r="V21" s="20"/>
      <c r="W21" s="20"/>
      <c r="X21" s="3"/>
      <c r="Y21" s="3"/>
      <c r="Z21" s="27"/>
      <c r="AA21" s="3"/>
      <c r="AB21" s="37"/>
      <c r="AC21" s="37"/>
      <c r="AD21" s="23"/>
      <c r="AG21" s="25">
        <f t="shared" si="0"/>
        <v>0</v>
      </c>
    </row>
    <row r="22" spans="1:33" ht="12" customHeight="1">
      <c r="A22" s="1"/>
      <c r="B22" s="38"/>
      <c r="C22" s="5"/>
      <c r="D22" s="1" t="s">
        <v>17</v>
      </c>
      <c r="E22" s="8"/>
      <c r="F22" s="46">
        <f>+'[3]BS-Summary'!$B$87/1000</f>
        <v>30941.589540000004</v>
      </c>
      <c r="G22" s="58">
        <v>33364</v>
      </c>
      <c r="H22" s="74"/>
      <c r="I22" s="46">
        <v>0</v>
      </c>
      <c r="J22" s="74"/>
      <c r="K22" s="46">
        <f>+F22</f>
        <v>30941.589540000004</v>
      </c>
      <c r="L22" s="105"/>
      <c r="M22" s="46">
        <f>+I22</f>
        <v>0</v>
      </c>
      <c r="N22" s="4"/>
      <c r="O22" s="2">
        <v>72962</v>
      </c>
      <c r="P22" s="41">
        <f>+M22-O22</f>
        <v>-72962</v>
      </c>
      <c r="Q22" s="11" t="s">
        <v>12</v>
      </c>
      <c r="R22" s="20"/>
      <c r="S22" s="20"/>
      <c r="T22" s="20"/>
      <c r="U22" s="20"/>
      <c r="V22" s="20"/>
      <c r="W22" s="20"/>
      <c r="X22" s="3"/>
      <c r="Y22" s="3"/>
      <c r="Z22" s="27"/>
      <c r="AA22" s="3"/>
      <c r="AB22" s="37"/>
      <c r="AD22" s="23"/>
      <c r="AG22" s="25">
        <f t="shared" si="0"/>
        <v>0</v>
      </c>
    </row>
    <row r="23" spans="1:33" ht="12" customHeight="1">
      <c r="A23" s="1"/>
      <c r="B23" s="5"/>
      <c r="C23" s="5"/>
      <c r="D23" s="42"/>
      <c r="E23" s="8"/>
      <c r="F23" s="46"/>
      <c r="G23" s="58"/>
      <c r="H23" s="74"/>
      <c r="I23" s="46"/>
      <c r="J23" s="74"/>
      <c r="K23" s="46"/>
      <c r="L23" s="74"/>
      <c r="M23" s="46"/>
      <c r="N23" s="1"/>
      <c r="P23" s="41"/>
      <c r="Q23" s="11"/>
      <c r="R23" s="20"/>
      <c r="S23" s="20"/>
      <c r="T23" s="20"/>
      <c r="U23" s="20"/>
      <c r="V23" s="20"/>
      <c r="W23" s="20"/>
      <c r="X23" s="3"/>
      <c r="Y23" s="3"/>
      <c r="Z23" s="27"/>
      <c r="AA23" s="3"/>
      <c r="AB23" s="37"/>
      <c r="AD23" s="23"/>
      <c r="AG23" s="25">
        <f t="shared" si="0"/>
        <v>0</v>
      </c>
    </row>
    <row r="24" spans="1:33" ht="12" customHeight="1">
      <c r="A24" s="1"/>
      <c r="B24" s="1"/>
      <c r="C24" s="5"/>
      <c r="D24" s="42" t="s">
        <v>54</v>
      </c>
      <c r="E24" s="1"/>
      <c r="F24" s="44">
        <v>-34278</v>
      </c>
      <c r="G24" s="44"/>
      <c r="H24" s="44"/>
      <c r="I24" s="44">
        <v>0</v>
      </c>
      <c r="J24" s="44"/>
      <c r="K24" s="44">
        <f>+F24</f>
        <v>-34278</v>
      </c>
      <c r="L24" s="44"/>
      <c r="M24" s="46">
        <f>+I24</f>
        <v>0</v>
      </c>
      <c r="N24" s="43"/>
      <c r="O24" s="2">
        <v>3080</v>
      </c>
      <c r="P24" s="41">
        <f>+M27-O24</f>
        <v>-3080</v>
      </c>
      <c r="Q24" s="11" t="s">
        <v>13</v>
      </c>
      <c r="R24" s="20"/>
      <c r="S24" s="20"/>
      <c r="T24" s="20"/>
      <c r="U24" s="20"/>
      <c r="V24" s="20"/>
      <c r="W24" s="20"/>
      <c r="X24" s="3"/>
      <c r="Y24" s="3"/>
      <c r="Z24" s="27"/>
      <c r="AA24" s="3"/>
      <c r="AB24" s="37"/>
      <c r="AC24" s="37"/>
      <c r="AD24" s="23"/>
      <c r="AG24" s="25">
        <f t="shared" si="0"/>
        <v>0</v>
      </c>
    </row>
    <row r="25" spans="1:33" ht="12" customHeight="1">
      <c r="A25" s="1"/>
      <c r="B25" s="38"/>
      <c r="C25" s="5"/>
      <c r="D25" s="180"/>
      <c r="E25" s="180"/>
      <c r="F25" s="44"/>
      <c r="G25" s="45"/>
      <c r="H25" s="16"/>
      <c r="I25" s="44"/>
      <c r="J25" s="16"/>
      <c r="K25" s="16"/>
      <c r="L25" s="16"/>
      <c r="M25" s="16"/>
      <c r="N25" s="43"/>
      <c r="P25" s="41">
        <f>+M25-O25</f>
        <v>0</v>
      </c>
      <c r="Q25" s="11" t="s">
        <v>14</v>
      </c>
      <c r="R25" s="20"/>
      <c r="S25" s="20"/>
      <c r="T25" s="20"/>
      <c r="U25" s="20"/>
      <c r="V25" s="20"/>
      <c r="W25" s="20"/>
      <c r="X25" s="3"/>
      <c r="Y25" s="3"/>
      <c r="Z25" s="27"/>
      <c r="AA25" s="3"/>
      <c r="AB25" s="23"/>
      <c r="AD25" s="23"/>
      <c r="AG25" s="25">
        <f t="shared" si="0"/>
        <v>0</v>
      </c>
    </row>
    <row r="26" spans="1:33" ht="10.5" customHeight="1" hidden="1">
      <c r="A26" s="1"/>
      <c r="B26" s="5"/>
      <c r="C26" s="5"/>
      <c r="D26" s="1"/>
      <c r="E26" s="8"/>
      <c r="F26" s="44"/>
      <c r="G26" s="45" t="s">
        <v>5</v>
      </c>
      <c r="H26" s="16"/>
      <c r="I26" s="44"/>
      <c r="J26" s="16"/>
      <c r="K26" s="16" t="s">
        <v>5</v>
      </c>
      <c r="L26" s="16"/>
      <c r="M26" s="16" t="s">
        <v>5</v>
      </c>
      <c r="N26" s="1"/>
      <c r="P26" s="41" t="e">
        <f>+M26-O26</f>
        <v>#VALUE!</v>
      </c>
      <c r="Q26" s="11" t="s">
        <v>15</v>
      </c>
      <c r="R26" s="20"/>
      <c r="S26" s="20"/>
      <c r="T26" s="20"/>
      <c r="U26" s="20"/>
      <c r="V26" s="20"/>
      <c r="W26" s="20"/>
      <c r="X26" s="3"/>
      <c r="Y26" s="3"/>
      <c r="Z26" s="27"/>
      <c r="AA26" s="3"/>
      <c r="AB26" s="23"/>
      <c r="AD26" s="23"/>
      <c r="AG26" s="25">
        <f t="shared" si="0"/>
        <v>0</v>
      </c>
    </row>
    <row r="27" spans="1:33" ht="10.5" customHeight="1">
      <c r="A27" s="1"/>
      <c r="B27" s="5"/>
      <c r="C27" s="5"/>
      <c r="D27" s="1" t="s">
        <v>55</v>
      </c>
      <c r="E27" s="8"/>
      <c r="F27" s="128">
        <v>640</v>
      </c>
      <c r="G27" s="58">
        <v>1232</v>
      </c>
      <c r="H27" s="79"/>
      <c r="I27" s="128">
        <v>0</v>
      </c>
      <c r="J27" s="79"/>
      <c r="K27" s="128">
        <f>+F27</f>
        <v>640</v>
      </c>
      <c r="L27" s="79"/>
      <c r="M27" s="128">
        <f>+I27</f>
        <v>0</v>
      </c>
      <c r="N27" s="1"/>
      <c r="P27" s="41" t="e">
        <f>+#REF!-O27</f>
        <v>#REF!</v>
      </c>
      <c r="Q27" s="11" t="s">
        <v>16</v>
      </c>
      <c r="R27" s="20"/>
      <c r="S27" s="20"/>
      <c r="T27" s="20"/>
      <c r="U27" s="20"/>
      <c r="V27" s="20"/>
      <c r="W27" s="20"/>
      <c r="X27" s="3"/>
      <c r="Y27" s="3"/>
      <c r="Z27" s="27"/>
      <c r="AA27" s="3"/>
      <c r="AB27" s="23"/>
      <c r="AC27" s="23"/>
      <c r="AD27" s="23"/>
      <c r="AG27" s="25">
        <f t="shared" si="0"/>
        <v>0</v>
      </c>
    </row>
    <row r="28" spans="1:33" ht="10.5" customHeight="1">
      <c r="A28" s="1"/>
      <c r="B28" s="5"/>
      <c r="C28" s="5"/>
      <c r="D28" s="1"/>
      <c r="E28" s="8"/>
      <c r="F28" s="44"/>
      <c r="G28" s="45"/>
      <c r="H28" s="16"/>
      <c r="I28" s="44"/>
      <c r="J28" s="16"/>
      <c r="K28" s="16"/>
      <c r="L28" s="16"/>
      <c r="M28" s="16"/>
      <c r="N28" s="1"/>
      <c r="P28" s="41">
        <f>+M28-O28</f>
        <v>0</v>
      </c>
      <c r="Q28" s="11"/>
      <c r="R28" s="20"/>
      <c r="S28" s="20"/>
      <c r="T28" s="20"/>
      <c r="U28" s="20"/>
      <c r="V28" s="20"/>
      <c r="W28" s="20"/>
      <c r="X28" s="3"/>
      <c r="Y28" s="3"/>
      <c r="Z28" s="3"/>
      <c r="AA28" s="3"/>
      <c r="AB28" s="23"/>
      <c r="AC28" s="23"/>
      <c r="AD28" s="23"/>
      <c r="AE28" s="23"/>
      <c r="AG28" s="25">
        <f>SUM(AG17:AG27)</f>
        <v>0</v>
      </c>
    </row>
    <row r="29" spans="1:28" ht="10.5" customHeight="1">
      <c r="A29" s="1"/>
      <c r="B29" s="5"/>
      <c r="C29" s="5"/>
      <c r="D29" s="1" t="s">
        <v>116</v>
      </c>
      <c r="E29" s="8"/>
      <c r="F29" s="44">
        <f>+F22+F24+F27</f>
        <v>-2696.4104599999955</v>
      </c>
      <c r="G29" s="45"/>
      <c r="H29" s="16"/>
      <c r="I29" s="44">
        <f>+I22+I24+I27</f>
        <v>0</v>
      </c>
      <c r="J29" s="16"/>
      <c r="K29" s="44">
        <f>+K22+K24+K27</f>
        <v>-2696.4104599999955</v>
      </c>
      <c r="L29" s="16"/>
      <c r="M29" s="44">
        <f>+M22+M24+M27</f>
        <v>0</v>
      </c>
      <c r="N29" s="1"/>
      <c r="P29" s="41">
        <f>+M29-O29</f>
        <v>0</v>
      </c>
      <c r="Q29" s="11"/>
      <c r="R29" s="20"/>
      <c r="S29" s="20"/>
      <c r="T29" s="20"/>
      <c r="U29" s="20"/>
      <c r="V29" s="20"/>
      <c r="W29" s="20"/>
      <c r="X29" s="3"/>
      <c r="Y29" s="3"/>
      <c r="Z29" s="3"/>
      <c r="AA29" s="3"/>
      <c r="AB29" s="23"/>
    </row>
    <row r="30" spans="1:27" ht="10.5" customHeight="1">
      <c r="A30" s="1"/>
      <c r="B30" s="5"/>
      <c r="C30" s="5"/>
      <c r="D30" s="1"/>
      <c r="E30" s="8"/>
      <c r="F30" s="46"/>
      <c r="G30" s="45"/>
      <c r="H30" s="16"/>
      <c r="I30" s="46"/>
      <c r="J30" s="16"/>
      <c r="K30" s="44"/>
      <c r="L30" s="16"/>
      <c r="M30" s="44"/>
      <c r="N30" s="1"/>
      <c r="O30" s="2">
        <v>27384</v>
      </c>
      <c r="P30" s="41">
        <f>+M30-O30</f>
        <v>-27384</v>
      </c>
      <c r="Q30" s="11"/>
      <c r="R30" s="20"/>
      <c r="S30" s="20"/>
      <c r="T30" s="20"/>
      <c r="U30" s="20"/>
      <c r="V30" s="20"/>
      <c r="W30" s="20"/>
      <c r="X30" s="3"/>
      <c r="Y30" s="3"/>
      <c r="Z30" s="27"/>
      <c r="AA30" s="3"/>
    </row>
    <row r="31" spans="1:27" ht="10.5" customHeight="1" thickBot="1">
      <c r="A31" s="1"/>
      <c r="B31" s="5"/>
      <c r="C31" s="5"/>
      <c r="D31" s="1" t="s">
        <v>56</v>
      </c>
      <c r="E31" s="8"/>
      <c r="F31" s="39">
        <v>-3654</v>
      </c>
      <c r="G31" s="45"/>
      <c r="H31" s="16"/>
      <c r="I31" s="39">
        <v>0</v>
      </c>
      <c r="J31" s="16"/>
      <c r="K31" s="39">
        <f>+F31</f>
        <v>-3654</v>
      </c>
      <c r="L31" s="16"/>
      <c r="M31" s="39">
        <f>+I31</f>
        <v>0</v>
      </c>
      <c r="N31" s="1"/>
      <c r="O31" s="2">
        <v>-6097</v>
      </c>
      <c r="P31" s="41">
        <f>+M31-O31</f>
        <v>6097</v>
      </c>
      <c r="Q31" s="47"/>
      <c r="R31" s="20"/>
      <c r="S31" s="20"/>
      <c r="T31" s="20"/>
      <c r="U31" s="20"/>
      <c r="V31" s="20"/>
      <c r="W31" s="20"/>
      <c r="X31" s="3"/>
      <c r="Y31" s="3"/>
      <c r="Z31" s="27"/>
      <c r="AA31" s="3"/>
    </row>
    <row r="32" spans="1:27" ht="10.5" customHeight="1">
      <c r="A32" s="1"/>
      <c r="B32" s="5"/>
      <c r="C32" s="5"/>
      <c r="D32" s="1"/>
      <c r="E32" s="1"/>
      <c r="F32" s="46"/>
      <c r="G32" s="45"/>
      <c r="H32" s="1"/>
      <c r="I32" s="46"/>
      <c r="J32" s="1"/>
      <c r="K32" s="48"/>
      <c r="L32" s="1"/>
      <c r="M32" s="49"/>
      <c r="N32" s="1"/>
      <c r="O32" s="2">
        <v>-4270</v>
      </c>
      <c r="P32" s="41">
        <f>+M32-O32</f>
        <v>4270</v>
      </c>
      <c r="Q32" s="50"/>
      <c r="R32" s="20"/>
      <c r="S32" s="20"/>
      <c r="T32" s="20"/>
      <c r="U32" s="20"/>
      <c r="V32" s="20"/>
      <c r="W32" s="20"/>
      <c r="X32" s="3"/>
      <c r="Y32" s="3"/>
      <c r="Z32" s="27"/>
      <c r="AA32" s="3"/>
    </row>
    <row r="33" spans="1:27" ht="12.75" customHeight="1">
      <c r="A33" s="1"/>
      <c r="B33" s="5"/>
      <c r="C33" s="5"/>
      <c r="D33" s="1" t="s">
        <v>117</v>
      </c>
      <c r="E33" s="8"/>
      <c r="F33" s="53">
        <f>+F29+F31</f>
        <v>-6350.4104599999955</v>
      </c>
      <c r="G33" s="53" t="e">
        <f>+G29+G31+#REF!</f>
        <v>#REF!</v>
      </c>
      <c r="H33" s="53"/>
      <c r="I33" s="53">
        <f>+I29+I31</f>
        <v>0</v>
      </c>
      <c r="J33" s="53">
        <f>+J29+J31</f>
        <v>0</v>
      </c>
      <c r="K33" s="53">
        <f>+K29+K31</f>
        <v>-6350.4104599999955</v>
      </c>
      <c r="L33" s="53">
        <f>+L29+L31</f>
        <v>0</v>
      </c>
      <c r="M33" s="53">
        <f>+M29+M31</f>
        <v>0</v>
      </c>
      <c r="N33" s="1"/>
      <c r="P33" s="41" t="e">
        <f>+#REF!-O33</f>
        <v>#REF!</v>
      </c>
      <c r="Q33" s="52"/>
      <c r="R33" s="3"/>
      <c r="S33" s="3"/>
      <c r="T33" s="3"/>
      <c r="U33" s="3"/>
      <c r="V33" s="3"/>
      <c r="W33" s="3"/>
      <c r="X33" s="3"/>
      <c r="Y33" s="3"/>
      <c r="Z33" s="27"/>
      <c r="AA33" s="3"/>
    </row>
    <row r="34" spans="1:27" ht="12.75" customHeight="1" thickBot="1">
      <c r="A34" s="1"/>
      <c r="B34" s="5"/>
      <c r="C34" s="5"/>
      <c r="D34" s="1" t="s">
        <v>2</v>
      </c>
      <c r="E34" s="8"/>
      <c r="F34" s="39">
        <f>+'[3]BS-Summary'!$B$136/1000</f>
        <v>882.6988520618847</v>
      </c>
      <c r="G34" s="40"/>
      <c r="H34" s="16"/>
      <c r="I34" s="39">
        <v>0</v>
      </c>
      <c r="J34" s="16"/>
      <c r="K34" s="39">
        <f>+F34</f>
        <v>882.6988520618847</v>
      </c>
      <c r="L34" s="16"/>
      <c r="M34" s="39">
        <f>+I34</f>
        <v>0</v>
      </c>
      <c r="N34" s="1"/>
      <c r="P34" s="41"/>
      <c r="Q34" s="52"/>
      <c r="R34" s="3"/>
      <c r="S34" s="3"/>
      <c r="T34" s="3"/>
      <c r="U34" s="3"/>
      <c r="V34" s="3"/>
      <c r="W34" s="3"/>
      <c r="X34" s="3"/>
      <c r="Y34" s="3"/>
      <c r="Z34" s="27"/>
      <c r="AA34" s="3"/>
    </row>
    <row r="35" spans="1:30" ht="4.5" customHeight="1">
      <c r="A35" s="1"/>
      <c r="B35" s="5"/>
      <c r="C35" s="5"/>
      <c r="D35" s="1"/>
      <c r="E35" s="8"/>
      <c r="F35" s="44"/>
      <c r="G35" s="45"/>
      <c r="H35" s="16"/>
      <c r="I35" s="44"/>
      <c r="J35" s="44"/>
      <c r="K35" s="44"/>
      <c r="L35" s="44"/>
      <c r="M35" s="44"/>
      <c r="N35" s="43"/>
      <c r="P35" s="41" t="e">
        <f>+#REF!-O35</f>
        <v>#REF!</v>
      </c>
      <c r="Q35" s="52">
        <v>13800</v>
      </c>
      <c r="R35" s="32"/>
      <c r="S35" s="3"/>
      <c r="T35" s="3"/>
      <c r="U35" s="3"/>
      <c r="V35" s="3"/>
      <c r="W35" s="3"/>
      <c r="X35" s="3"/>
      <c r="Y35" s="3"/>
      <c r="Z35" s="27"/>
      <c r="AA35" s="3"/>
      <c r="AB35" s="23"/>
      <c r="AC35" s="23"/>
      <c r="AD35" s="23"/>
    </row>
    <row r="36" spans="1:30" ht="12.75" customHeight="1" thickBot="1">
      <c r="A36" s="1"/>
      <c r="B36" s="5"/>
      <c r="C36" s="5"/>
      <c r="D36" s="1" t="s">
        <v>118</v>
      </c>
      <c r="E36" s="8"/>
      <c r="F36" s="39">
        <f aca="true" t="shared" si="1" ref="F36:M36">+F33+F34</f>
        <v>-5467.71160793811</v>
      </c>
      <c r="G36" s="20" t="e">
        <f t="shared" si="1"/>
        <v>#REF!</v>
      </c>
      <c r="H36" s="20">
        <f t="shared" si="1"/>
        <v>0</v>
      </c>
      <c r="I36" s="39">
        <f t="shared" si="1"/>
        <v>0</v>
      </c>
      <c r="J36" s="44">
        <f t="shared" si="1"/>
        <v>0</v>
      </c>
      <c r="K36" s="39">
        <f t="shared" si="1"/>
        <v>-5467.71160793811</v>
      </c>
      <c r="L36" s="44">
        <f t="shared" si="1"/>
        <v>0</v>
      </c>
      <c r="M36" s="39">
        <f t="shared" si="1"/>
        <v>0</v>
      </c>
      <c r="N36" s="1"/>
      <c r="P36" s="41"/>
      <c r="Q36" s="52"/>
      <c r="R36" s="32"/>
      <c r="S36" s="3"/>
      <c r="T36" s="3"/>
      <c r="U36" s="3"/>
      <c r="V36" s="27"/>
      <c r="W36" s="27"/>
      <c r="X36" s="27"/>
      <c r="Y36" s="3"/>
      <c r="Z36" s="3"/>
      <c r="AA36" s="3"/>
      <c r="AB36" s="23"/>
      <c r="AC36" s="23"/>
      <c r="AD36" s="23"/>
    </row>
    <row r="37" spans="1:30" ht="12.75" customHeight="1">
      <c r="A37" s="1"/>
      <c r="B37" s="5"/>
      <c r="C37" s="5"/>
      <c r="D37" s="1"/>
      <c r="E37" s="8"/>
      <c r="F37" s="46"/>
      <c r="G37" s="58"/>
      <c r="H37" s="74"/>
      <c r="I37" s="46"/>
      <c r="J37" s="46"/>
      <c r="K37" s="46"/>
      <c r="L37" s="46"/>
      <c r="M37" s="46"/>
      <c r="N37" s="1"/>
      <c r="P37" s="41"/>
      <c r="Q37" s="52"/>
      <c r="R37" s="32"/>
      <c r="S37" s="3"/>
      <c r="T37" s="3"/>
      <c r="U37" s="3"/>
      <c r="V37" s="3"/>
      <c r="W37" s="27"/>
      <c r="X37" s="27"/>
      <c r="Y37" s="3"/>
      <c r="Z37" s="3"/>
      <c r="AA37" s="32"/>
      <c r="AB37" s="23"/>
      <c r="AC37" s="23"/>
      <c r="AD37" s="23"/>
    </row>
    <row r="38" spans="1:30" ht="12.75" customHeight="1">
      <c r="A38" s="1"/>
      <c r="B38" s="5"/>
      <c r="C38" s="5"/>
      <c r="D38" s="1"/>
      <c r="E38" s="8"/>
      <c r="F38" s="46"/>
      <c r="G38" s="58"/>
      <c r="H38" s="16"/>
      <c r="I38" s="46"/>
      <c r="J38" s="44"/>
      <c r="K38" s="46"/>
      <c r="L38" s="44"/>
      <c r="M38" s="46"/>
      <c r="N38" s="1"/>
      <c r="P38" s="41"/>
      <c r="Q38" s="52"/>
      <c r="R38" s="32"/>
      <c r="S38" s="3"/>
      <c r="T38" s="3"/>
      <c r="U38" s="3"/>
      <c r="V38" s="3"/>
      <c r="W38" s="27"/>
      <c r="X38" s="27"/>
      <c r="Y38" s="3"/>
      <c r="Z38" s="3"/>
      <c r="AA38" s="32"/>
      <c r="AB38" s="23"/>
      <c r="AC38" s="23"/>
      <c r="AD38" s="23"/>
    </row>
    <row r="39" spans="1:30" ht="12.75" customHeight="1">
      <c r="A39" s="1"/>
      <c r="B39" s="5"/>
      <c r="C39" s="5"/>
      <c r="D39" s="1" t="s">
        <v>102</v>
      </c>
      <c r="E39" s="8"/>
      <c r="F39" s="46"/>
      <c r="G39" s="58"/>
      <c r="H39" s="16"/>
      <c r="I39" s="46"/>
      <c r="J39" s="44"/>
      <c r="K39" s="46"/>
      <c r="L39" s="44"/>
      <c r="M39" s="46"/>
      <c r="N39" s="1"/>
      <c r="P39" s="41"/>
      <c r="Q39" s="52"/>
      <c r="R39" s="32"/>
      <c r="S39" s="3"/>
      <c r="T39" s="3"/>
      <c r="U39" s="3"/>
      <c r="V39" s="3"/>
      <c r="W39" s="27"/>
      <c r="X39" s="27"/>
      <c r="Y39" s="3"/>
      <c r="Z39" s="3"/>
      <c r="AA39" s="32"/>
      <c r="AB39" s="23"/>
      <c r="AC39" s="23"/>
      <c r="AD39" s="23"/>
    </row>
    <row r="40" spans="1:30" ht="12.75" customHeight="1">
      <c r="A40" s="1"/>
      <c r="B40" s="5"/>
      <c r="C40" s="5"/>
      <c r="D40" s="1"/>
      <c r="E40" s="8"/>
      <c r="F40" s="46"/>
      <c r="G40" s="58"/>
      <c r="H40" s="16"/>
      <c r="I40" s="46"/>
      <c r="J40" s="44"/>
      <c r="K40" s="46"/>
      <c r="L40" s="44"/>
      <c r="M40" s="46"/>
      <c r="N40" s="1"/>
      <c r="P40" s="41"/>
      <c r="Q40" s="52"/>
      <c r="R40" s="32"/>
      <c r="S40" s="3"/>
      <c r="T40" s="3"/>
      <c r="U40" s="3"/>
      <c r="V40" s="3"/>
      <c r="W40" s="27"/>
      <c r="X40" s="27"/>
      <c r="Y40" s="3"/>
      <c r="Z40" s="3"/>
      <c r="AA40" s="32"/>
      <c r="AB40" s="23"/>
      <c r="AC40" s="23"/>
      <c r="AD40" s="23"/>
    </row>
    <row r="41" spans="1:30" ht="12.75" customHeight="1">
      <c r="A41" s="1"/>
      <c r="B41" s="5"/>
      <c r="C41" s="5"/>
      <c r="D41" s="1" t="s">
        <v>103</v>
      </c>
      <c r="E41" s="8"/>
      <c r="F41" s="46">
        <f>F43-F42</f>
        <v>-4135.1150079381105</v>
      </c>
      <c r="G41" s="58"/>
      <c r="H41" s="16"/>
      <c r="I41" s="46">
        <f>I43-I42</f>
        <v>0</v>
      </c>
      <c r="J41" s="44"/>
      <c r="K41" s="46">
        <f>K43-K42</f>
        <v>-4134.71160793811</v>
      </c>
      <c r="L41" s="44"/>
      <c r="M41" s="46">
        <f>M43-M42</f>
        <v>0</v>
      </c>
      <c r="N41" s="1"/>
      <c r="P41" s="41"/>
      <c r="Q41" s="52"/>
      <c r="R41" s="32"/>
      <c r="S41" s="3"/>
      <c r="T41" s="3"/>
      <c r="U41" s="3"/>
      <c r="V41" s="3"/>
      <c r="W41" s="27"/>
      <c r="X41" s="27"/>
      <c r="Y41" s="3"/>
      <c r="Z41" s="3"/>
      <c r="AA41" s="32"/>
      <c r="AB41" s="23"/>
      <c r="AC41" s="23"/>
      <c r="AD41" s="23"/>
    </row>
    <row r="42" spans="1:30" ht="12.75" customHeight="1" thickBot="1">
      <c r="A42" s="1"/>
      <c r="B42" s="5"/>
      <c r="C42" s="5"/>
      <c r="D42" s="1" t="s">
        <v>61</v>
      </c>
      <c r="E42" s="8"/>
      <c r="F42" s="39">
        <f>-'[3]BS-Summary'!$B$142/1000</f>
        <v>-1332.5965999999999</v>
      </c>
      <c r="G42" s="58"/>
      <c r="H42" s="16"/>
      <c r="I42" s="39">
        <v>0</v>
      </c>
      <c r="J42" s="44"/>
      <c r="K42" s="39">
        <v>-1333</v>
      </c>
      <c r="L42" s="44"/>
      <c r="M42" s="39">
        <v>0</v>
      </c>
      <c r="N42" s="1"/>
      <c r="P42" s="41"/>
      <c r="Q42" s="52"/>
      <c r="R42" s="32"/>
      <c r="S42" s="3"/>
      <c r="T42" s="3"/>
      <c r="U42" s="3"/>
      <c r="V42" s="3"/>
      <c r="W42" s="27"/>
      <c r="X42" s="27"/>
      <c r="Y42" s="3"/>
      <c r="Z42" s="3"/>
      <c r="AA42" s="32"/>
      <c r="AB42" s="23"/>
      <c r="AC42" s="23"/>
      <c r="AD42" s="23"/>
    </row>
    <row r="43" spans="1:30" ht="12.75" customHeight="1" thickBot="1">
      <c r="A43" s="1"/>
      <c r="B43" s="5"/>
      <c r="C43" s="5"/>
      <c r="D43" s="1"/>
      <c r="E43" s="8"/>
      <c r="F43" s="39">
        <f>F36</f>
        <v>-5467.71160793811</v>
      </c>
      <c r="G43" s="58"/>
      <c r="H43" s="16"/>
      <c r="I43" s="39">
        <f>I36</f>
        <v>0</v>
      </c>
      <c r="J43" s="44"/>
      <c r="K43" s="39">
        <f>K36</f>
        <v>-5467.71160793811</v>
      </c>
      <c r="L43" s="44"/>
      <c r="M43" s="39">
        <f>M36</f>
        <v>0</v>
      </c>
      <c r="N43" s="1"/>
      <c r="P43" s="41"/>
      <c r="Q43" s="52"/>
      <c r="R43" s="32"/>
      <c r="S43" s="3"/>
      <c r="T43" s="3"/>
      <c r="U43" s="3"/>
      <c r="V43" s="3"/>
      <c r="W43" s="27"/>
      <c r="X43" s="27"/>
      <c r="Y43" s="3"/>
      <c r="Z43" s="3"/>
      <c r="AA43" s="32"/>
      <c r="AB43" s="23"/>
      <c r="AC43" s="23"/>
      <c r="AD43" s="23"/>
    </row>
    <row r="44" spans="1:30" ht="12" customHeight="1">
      <c r="A44" s="1"/>
      <c r="B44" s="5"/>
      <c r="C44" s="5"/>
      <c r="D44" s="57"/>
      <c r="E44" s="8"/>
      <c r="F44" s="44"/>
      <c r="G44" s="45"/>
      <c r="H44" s="16"/>
      <c r="I44" s="44"/>
      <c r="J44" s="44"/>
      <c r="K44" s="44"/>
      <c r="L44" s="44"/>
      <c r="M44" s="44"/>
      <c r="N44" s="1"/>
      <c r="P44" s="41">
        <f>+M35-O44</f>
        <v>0</v>
      </c>
      <c r="Q44" s="52"/>
      <c r="R44" s="32"/>
      <c r="S44" s="3"/>
      <c r="T44" s="3"/>
      <c r="U44" s="3"/>
      <c r="V44" s="3"/>
      <c r="W44" s="27"/>
      <c r="X44" s="27"/>
      <c r="Y44" s="3"/>
      <c r="Z44" s="3"/>
      <c r="AA44" s="3"/>
      <c r="AB44" s="37"/>
      <c r="AD44" s="23"/>
    </row>
    <row r="45" spans="1:30" ht="11.25" customHeight="1">
      <c r="A45" s="1"/>
      <c r="B45" s="5"/>
      <c r="C45" s="5"/>
      <c r="D45" s="57"/>
      <c r="E45" s="8"/>
      <c r="F45" s="44"/>
      <c r="G45" s="45"/>
      <c r="H45" s="16"/>
      <c r="I45" s="44"/>
      <c r="J45" s="44"/>
      <c r="K45" s="44"/>
      <c r="L45" s="44"/>
      <c r="M45" s="44"/>
      <c r="N45" s="1"/>
      <c r="O45" s="2">
        <v>15661</v>
      </c>
      <c r="P45" s="41">
        <f>+M34-O45</f>
        <v>-15661</v>
      </c>
      <c r="Q45" s="52"/>
      <c r="R45" s="32"/>
      <c r="S45" s="3"/>
      <c r="T45" s="3"/>
      <c r="U45" s="3"/>
      <c r="V45" s="3"/>
      <c r="W45" s="27"/>
      <c r="X45" s="27"/>
      <c r="Y45" s="3"/>
      <c r="Z45" s="3"/>
      <c r="AA45" s="3"/>
      <c r="AB45" s="37"/>
      <c r="AD45" s="23"/>
    </row>
    <row r="46" spans="1:30" ht="10.5" customHeight="1" thickBot="1">
      <c r="A46" s="1"/>
      <c r="B46" s="5"/>
      <c r="C46" s="5"/>
      <c r="D46" s="104" t="s">
        <v>40</v>
      </c>
      <c r="E46" s="8"/>
      <c r="F46" s="129">
        <f>+F41/529153*100</f>
        <v>-0.7814592391875528</v>
      </c>
      <c r="G46" s="51"/>
      <c r="H46" s="16"/>
      <c r="I46" s="129">
        <v>0</v>
      </c>
      <c r="J46" s="44"/>
      <c r="K46" s="129">
        <f>+K41/529153*100</f>
        <v>-0.7813830041477815</v>
      </c>
      <c r="L46" s="44"/>
      <c r="M46" s="129">
        <v>0</v>
      </c>
      <c r="N46" s="1"/>
      <c r="P46" s="41" t="e">
        <f>+#REF!-O46</f>
        <v>#REF!</v>
      </c>
      <c r="Q46" s="52">
        <f>SUM(Q35:Q45)</f>
        <v>13800</v>
      </c>
      <c r="R46" s="32"/>
      <c r="S46" s="55">
        <f>+Q46+R46</f>
        <v>13800</v>
      </c>
      <c r="T46" s="3"/>
      <c r="U46" s="3"/>
      <c r="V46" s="3"/>
      <c r="W46" s="27"/>
      <c r="X46" s="27"/>
      <c r="Y46" s="3"/>
      <c r="Z46" s="3"/>
      <c r="AA46" s="3"/>
      <c r="AB46" s="37"/>
      <c r="AC46" s="37"/>
      <c r="AD46" s="23"/>
    </row>
    <row r="47" spans="1:30" ht="12" customHeight="1">
      <c r="A47" s="1"/>
      <c r="B47" s="5"/>
      <c r="C47" s="1"/>
      <c r="I47" s="44"/>
      <c r="J47" s="44"/>
      <c r="K47" s="44"/>
      <c r="L47" s="44"/>
      <c r="M47" s="44"/>
      <c r="N47" s="1"/>
      <c r="P47" s="41" t="e">
        <f>+#REF!-O47</f>
        <v>#REF!</v>
      </c>
      <c r="Q47" s="52"/>
      <c r="R47" s="32"/>
      <c r="S47" s="3"/>
      <c r="T47" s="3"/>
      <c r="U47" s="3"/>
      <c r="V47" s="3"/>
      <c r="W47" s="27"/>
      <c r="X47" s="27"/>
      <c r="Y47" s="3"/>
      <c r="Z47" s="3"/>
      <c r="AA47" s="3"/>
      <c r="AB47" s="23"/>
      <c r="AD47" s="23"/>
    </row>
    <row r="48" spans="1:30" ht="10.5" customHeight="1" thickBot="1">
      <c r="A48" s="1"/>
      <c r="B48" s="5"/>
      <c r="C48" s="5"/>
      <c r="D48" s="104" t="s">
        <v>41</v>
      </c>
      <c r="E48" s="8"/>
      <c r="F48" s="129">
        <f>+F46</f>
        <v>-0.7814592391875528</v>
      </c>
      <c r="G48" s="129">
        <f aca="true" t="shared" si="2" ref="G48:M48">+G46</f>
        <v>0</v>
      </c>
      <c r="H48" s="130">
        <f t="shared" si="2"/>
        <v>0</v>
      </c>
      <c r="I48" s="129">
        <f t="shared" si="2"/>
        <v>0</v>
      </c>
      <c r="J48" s="130">
        <f t="shared" si="2"/>
        <v>0</v>
      </c>
      <c r="K48" s="129">
        <f t="shared" si="2"/>
        <v>-0.7813830041477815</v>
      </c>
      <c r="L48" s="130">
        <f t="shared" si="2"/>
        <v>0</v>
      </c>
      <c r="M48" s="129">
        <f t="shared" si="2"/>
        <v>0</v>
      </c>
      <c r="N48" s="1"/>
      <c r="O48" s="2">
        <v>32678</v>
      </c>
      <c r="P48" s="41" t="e">
        <f>+#REF!-O48</f>
        <v>#REF!</v>
      </c>
      <c r="Q48" s="27"/>
      <c r="R48" s="3"/>
      <c r="S48" s="3"/>
      <c r="T48" s="3"/>
      <c r="U48" s="3"/>
      <c r="V48" s="3"/>
      <c r="W48" s="27"/>
      <c r="X48" s="27"/>
      <c r="Y48" s="3"/>
      <c r="Z48" s="3"/>
      <c r="AA48" s="3"/>
      <c r="AB48" s="23"/>
      <c r="AD48" s="23"/>
    </row>
    <row r="49" spans="1:30" ht="12" customHeight="1">
      <c r="A49" s="1"/>
      <c r="B49" s="5"/>
      <c r="C49" s="5"/>
      <c r="N49" s="4"/>
      <c r="O49" s="2">
        <v>-1433</v>
      </c>
      <c r="P49" s="41">
        <f>+M37-O49</f>
        <v>1433</v>
      </c>
      <c r="Q49" s="27"/>
      <c r="R49" s="3"/>
      <c r="S49" s="3"/>
      <c r="T49" s="3"/>
      <c r="U49" s="3"/>
      <c r="V49" s="3"/>
      <c r="W49" s="27"/>
      <c r="X49" s="27"/>
      <c r="Y49" s="3"/>
      <c r="Z49" s="3"/>
      <c r="AA49" s="3"/>
      <c r="AB49" s="23"/>
      <c r="AC49" s="23"/>
      <c r="AD49" s="23"/>
    </row>
    <row r="50" spans="1:32" ht="10.5" customHeight="1">
      <c r="A50" s="1"/>
      <c r="B50" s="5"/>
      <c r="C50" s="57"/>
      <c r="D50" s="8"/>
      <c r="E50" s="8"/>
      <c r="F50" s="53"/>
      <c r="G50" s="54"/>
      <c r="H50" s="16"/>
      <c r="I50" s="53"/>
      <c r="J50" s="16"/>
      <c r="K50" s="53"/>
      <c r="L50" s="16"/>
      <c r="M50" s="53"/>
      <c r="N50" s="1"/>
      <c r="P50" s="41">
        <f>+M44-O50</f>
        <v>0</v>
      </c>
      <c r="Q50" s="27"/>
      <c r="R50" s="3"/>
      <c r="S50" s="3"/>
      <c r="T50" s="3"/>
      <c r="U50" s="3"/>
      <c r="V50" s="3"/>
      <c r="W50" s="27"/>
      <c r="X50" s="27"/>
      <c r="Y50" s="3"/>
      <c r="Z50" s="3"/>
      <c r="AA50" s="3"/>
      <c r="AB50" s="23"/>
      <c r="AC50" s="23"/>
      <c r="AD50" s="23"/>
      <c r="AE50" s="23"/>
      <c r="AF50" s="24"/>
    </row>
    <row r="51" spans="1:30" ht="10.5" customHeight="1">
      <c r="A51" s="1"/>
      <c r="B51" s="5"/>
      <c r="C51" s="57"/>
      <c r="D51" s="8"/>
      <c r="E51" s="8"/>
      <c r="F51" s="44"/>
      <c r="G51" s="45"/>
      <c r="H51" s="16"/>
      <c r="I51" s="44"/>
      <c r="J51" s="16"/>
      <c r="K51" s="44"/>
      <c r="L51" s="16"/>
      <c r="M51" s="44"/>
      <c r="N51" s="43"/>
      <c r="P51" s="41">
        <f>+M45-O51</f>
        <v>0</v>
      </c>
      <c r="Q51" s="27"/>
      <c r="R51" s="3"/>
      <c r="S51" s="3"/>
      <c r="T51" s="3"/>
      <c r="U51" s="3"/>
      <c r="V51" s="3"/>
      <c r="W51" s="27"/>
      <c r="X51" s="27"/>
      <c r="Y51" s="3"/>
      <c r="Z51" s="3"/>
      <c r="AA51" s="3"/>
      <c r="AB51" s="23"/>
      <c r="AD51" s="23"/>
    </row>
    <row r="52" spans="1:27" ht="12" customHeight="1">
      <c r="A52" s="1"/>
      <c r="B52" s="5"/>
      <c r="C52" s="57"/>
      <c r="D52" s="8" t="s">
        <v>71</v>
      </c>
      <c r="E52" s="8"/>
      <c r="F52" s="46"/>
      <c r="G52" s="58"/>
      <c r="H52" s="16"/>
      <c r="I52" s="46"/>
      <c r="J52" s="16"/>
      <c r="K52" s="46"/>
      <c r="L52" s="16"/>
      <c r="M52" s="46"/>
      <c r="N52" s="59"/>
      <c r="O52" s="2">
        <v>31245</v>
      </c>
      <c r="P52" s="41">
        <f>+M46-O52</f>
        <v>-31245</v>
      </c>
      <c r="Q52" s="27"/>
      <c r="R52" s="3"/>
      <c r="S52" s="3"/>
      <c r="T52" s="3"/>
      <c r="U52" s="3"/>
      <c r="V52" s="3"/>
      <c r="W52" s="27"/>
      <c r="X52" s="27"/>
      <c r="Y52" s="3"/>
      <c r="Z52" s="3"/>
      <c r="AA52" s="3"/>
    </row>
    <row r="53" spans="1:27" ht="11.25" customHeight="1">
      <c r="A53" s="1"/>
      <c r="B53" s="5"/>
      <c r="C53" s="57"/>
      <c r="D53" s="8" t="s">
        <v>99</v>
      </c>
      <c r="E53" s="67"/>
      <c r="F53" s="68"/>
      <c r="G53" s="69"/>
      <c r="H53" s="16"/>
      <c r="I53" s="68"/>
      <c r="J53" s="16"/>
      <c r="K53" s="68"/>
      <c r="L53" s="16"/>
      <c r="M53" s="68"/>
      <c r="N53" s="1"/>
      <c r="P53" s="41"/>
      <c r="Q53" s="60"/>
      <c r="R53" s="61"/>
      <c r="S53" s="62"/>
      <c r="T53" s="63"/>
      <c r="U53" s="63"/>
      <c r="V53" s="27"/>
      <c r="W53" s="27"/>
      <c r="X53" s="27"/>
      <c r="Y53" s="3"/>
      <c r="Z53" s="3"/>
      <c r="AA53" s="3"/>
    </row>
    <row r="54" spans="1:27" ht="12" customHeight="1">
      <c r="A54" s="1"/>
      <c r="B54" s="5"/>
      <c r="C54" s="57"/>
      <c r="N54" s="1"/>
      <c r="P54" s="41"/>
      <c r="Q54" s="60"/>
      <c r="R54" s="61"/>
      <c r="S54" s="62"/>
      <c r="T54" s="63"/>
      <c r="U54" s="63"/>
      <c r="V54" s="27"/>
      <c r="W54" s="27"/>
      <c r="X54" s="27"/>
      <c r="Y54" s="3"/>
      <c r="Z54" s="3"/>
      <c r="AA54" s="3"/>
    </row>
    <row r="55" spans="1:27" ht="14.25" customHeight="1">
      <c r="A55" s="1"/>
      <c r="B55" s="5"/>
      <c r="C55" s="57"/>
      <c r="N55" s="1"/>
      <c r="P55" s="41"/>
      <c r="Q55" s="60"/>
      <c r="R55" s="61"/>
      <c r="S55" s="62"/>
      <c r="T55" s="63"/>
      <c r="U55" s="63"/>
      <c r="V55" s="27"/>
      <c r="W55" s="27"/>
      <c r="X55" s="27"/>
      <c r="Y55" s="3"/>
      <c r="Z55" s="3"/>
      <c r="AA55" s="3"/>
    </row>
    <row r="56" spans="1:27" ht="10.5" customHeight="1">
      <c r="A56" s="1"/>
      <c r="B56" s="5"/>
      <c r="C56" s="57"/>
      <c r="N56" s="1"/>
      <c r="P56" s="41">
        <f>+M50-O56</f>
        <v>0</v>
      </c>
      <c r="Q56" s="65"/>
      <c r="R56" s="61"/>
      <c r="S56" s="62"/>
      <c r="T56" s="63"/>
      <c r="U56" s="63"/>
      <c r="V56" s="27"/>
      <c r="W56" s="27"/>
      <c r="X56" s="27"/>
      <c r="Y56" s="3"/>
      <c r="Z56" s="3"/>
      <c r="AA56" s="3"/>
    </row>
    <row r="57" spans="1:27" ht="10.5" customHeight="1">
      <c r="A57" s="1"/>
      <c r="B57" s="5"/>
      <c r="C57" s="2"/>
      <c r="N57" s="1"/>
      <c r="P57" s="41">
        <f>+M51-O57</f>
        <v>0</v>
      </c>
      <c r="Q57" s="66"/>
      <c r="R57" s="3"/>
      <c r="S57" s="12"/>
      <c r="T57" s="27"/>
      <c r="U57" s="27"/>
      <c r="V57" s="27"/>
      <c r="W57" s="27"/>
      <c r="X57" s="27"/>
      <c r="Y57" s="3"/>
      <c r="Z57" s="3"/>
      <c r="AA57" s="3"/>
    </row>
    <row r="58" spans="1:27" ht="12" customHeight="1">
      <c r="A58" s="1"/>
      <c r="B58" s="5"/>
      <c r="N58" s="1"/>
      <c r="O58" s="2">
        <v>31245</v>
      </c>
      <c r="P58" s="41">
        <f>+M52-O58</f>
        <v>-31245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0.5" customHeight="1">
      <c r="A59" s="1"/>
      <c r="B59" s="5"/>
      <c r="N59" s="1"/>
      <c r="P59" s="41">
        <f>+M53-O59</f>
        <v>0</v>
      </c>
      <c r="Q59" s="70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"/>
      <c r="B60" s="5"/>
      <c r="C60" s="5"/>
      <c r="D60" s="57"/>
      <c r="E60" s="8"/>
      <c r="F60" s="102"/>
      <c r="G60" s="69"/>
      <c r="H60" s="74"/>
      <c r="I60" s="102"/>
      <c r="J60" s="74"/>
      <c r="K60" s="102"/>
      <c r="L60" s="74"/>
      <c r="M60" s="102"/>
      <c r="N60" s="1"/>
      <c r="P60" s="41">
        <f aca="true" t="shared" si="3" ref="P60:P65">+M60-O60</f>
        <v>0</v>
      </c>
      <c r="Q60" s="71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"/>
      <c r="B61" s="5"/>
      <c r="C61" s="5"/>
      <c r="D61" s="57"/>
      <c r="E61" s="8"/>
      <c r="F61" s="46"/>
      <c r="G61" s="58"/>
      <c r="H61" s="16"/>
      <c r="I61" s="46"/>
      <c r="J61" s="16"/>
      <c r="K61" s="46"/>
      <c r="L61" s="16"/>
      <c r="M61" s="46"/>
      <c r="N61" s="1"/>
      <c r="P61" s="41">
        <f t="shared" si="3"/>
        <v>0</v>
      </c>
      <c r="Q61" s="70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0.5" customHeight="1">
      <c r="A62" s="1"/>
      <c r="B62" s="5"/>
      <c r="C62" s="5"/>
      <c r="D62" s="8"/>
      <c r="E62" s="8"/>
      <c r="F62" s="68"/>
      <c r="G62" s="72"/>
      <c r="H62" s="16"/>
      <c r="I62" s="68"/>
      <c r="J62" s="16"/>
      <c r="K62" s="68"/>
      <c r="L62" s="16"/>
      <c r="M62" s="68"/>
      <c r="N62" s="1"/>
      <c r="P62" s="41">
        <f t="shared" si="3"/>
        <v>0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0.5" customHeight="1">
      <c r="A63" s="1"/>
      <c r="B63" s="5"/>
      <c r="C63" s="5"/>
      <c r="D63" s="5"/>
      <c r="E63" s="8"/>
      <c r="F63" s="46"/>
      <c r="G63" s="58">
        <v>0</v>
      </c>
      <c r="H63" s="74"/>
      <c r="I63" s="46"/>
      <c r="J63" s="74"/>
      <c r="K63" s="46"/>
      <c r="L63" s="74"/>
      <c r="M63" s="46"/>
      <c r="N63" s="43"/>
      <c r="P63" s="41">
        <f t="shared" si="3"/>
        <v>0</v>
      </c>
      <c r="Q63" s="70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0.5" customHeight="1">
      <c r="A64" s="1"/>
      <c r="B64" s="73"/>
      <c r="C64" s="57"/>
      <c r="D64" s="175"/>
      <c r="E64" s="175"/>
      <c r="F64" s="46"/>
      <c r="G64" s="58"/>
      <c r="H64" s="74"/>
      <c r="I64" s="46"/>
      <c r="J64" s="74"/>
      <c r="K64" s="46"/>
      <c r="L64" s="74"/>
      <c r="M64" s="46"/>
      <c r="N64" s="43"/>
      <c r="P64" s="41">
        <f t="shared" si="3"/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"/>
      <c r="B65" s="5"/>
      <c r="C65" s="75"/>
      <c r="D65" s="8"/>
      <c r="E65" s="73"/>
      <c r="F65" s="46"/>
      <c r="G65" s="58"/>
      <c r="H65" s="74"/>
      <c r="I65" s="46"/>
      <c r="J65" s="74"/>
      <c r="K65" s="56"/>
      <c r="L65" s="74"/>
      <c r="M65" s="46"/>
      <c r="N65" s="43"/>
      <c r="O65" s="2">
        <v>31245</v>
      </c>
      <c r="P65" s="41">
        <f t="shared" si="3"/>
        <v>-31245</v>
      </c>
      <c r="Q65" s="76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0.5" customHeight="1">
      <c r="A66" s="1"/>
      <c r="B66" s="5"/>
      <c r="D66" s="1"/>
      <c r="E66" s="8"/>
      <c r="F66" s="46"/>
      <c r="G66" s="58"/>
      <c r="H66" s="74"/>
      <c r="I66" s="74"/>
      <c r="J66" s="74"/>
      <c r="K66" s="46"/>
      <c r="L66" s="74"/>
      <c r="M66" s="46"/>
      <c r="N66" s="43"/>
      <c r="P66" s="3"/>
      <c r="Q66" s="76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mergeCells count="8">
    <mergeCell ref="D64:E64"/>
    <mergeCell ref="AA10:AC10"/>
    <mergeCell ref="L2:N2"/>
    <mergeCell ref="B1:N1"/>
    <mergeCell ref="B2:K2"/>
    <mergeCell ref="D25:E25"/>
    <mergeCell ref="F14:I14"/>
    <mergeCell ref="K14:M14"/>
  </mergeCells>
  <printOptions horizontalCentered="1"/>
  <pageMargins left="0" right="0" top="1" bottom="0.75" header="0.5" footer="0.5"/>
  <pageSetup horizontalDpi="600" verticalDpi="600" orientation="portrait" paperSize="9" scale="90" r:id="rId1"/>
  <headerFooter alignWithMargins="0">
    <oddHeader xml:space="preserve">&amp;RAppendix </oddHeader>
    <oddFooter>&amp;L&amp;8&amp;F ^ &amp;A *
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31">
      <selection activeCell="F51" sqref="F51"/>
    </sheetView>
  </sheetViews>
  <sheetFormatPr defaultColWidth="9.140625" defaultRowHeight="12.75"/>
  <cols>
    <col min="1" max="1" width="6.140625" style="0" customWidth="1"/>
    <col min="6" max="6" width="17.57421875" style="0" customWidth="1"/>
    <col min="7" max="7" width="4.421875" style="0" customWidth="1"/>
    <col min="8" max="8" width="18.421875" style="0" customWidth="1"/>
  </cols>
  <sheetData>
    <row r="1" spans="1:13" ht="18">
      <c r="A1" s="178" t="s">
        <v>67</v>
      </c>
      <c r="B1" s="178"/>
      <c r="C1" s="178"/>
      <c r="D1" s="178"/>
      <c r="E1" s="178"/>
      <c r="F1" s="178"/>
      <c r="G1" s="178"/>
      <c r="H1" s="178"/>
      <c r="I1" s="161"/>
      <c r="J1" s="161"/>
      <c r="K1" s="161"/>
      <c r="L1" s="161"/>
      <c r="M1" s="161"/>
    </row>
    <row r="2" spans="1:13" ht="12.75">
      <c r="A2" s="179" t="s">
        <v>0</v>
      </c>
      <c r="B2" s="179"/>
      <c r="C2" s="179"/>
      <c r="D2" s="179"/>
      <c r="E2" s="179"/>
      <c r="F2" s="179"/>
      <c r="G2" s="179"/>
      <c r="H2" s="163" t="s">
        <v>89</v>
      </c>
      <c r="I2" s="162"/>
      <c r="J2" s="162"/>
      <c r="L2" s="163"/>
      <c r="M2" s="163"/>
    </row>
    <row r="5" spans="1:8" ht="12.75">
      <c r="A5" s="150" t="s">
        <v>110</v>
      </c>
      <c r="B5" s="2"/>
      <c r="C5" s="83"/>
      <c r="D5" s="84"/>
      <c r="E5" s="84"/>
      <c r="F5" s="16"/>
      <c r="G5" s="16"/>
      <c r="H5" s="74"/>
    </row>
    <row r="6" spans="1:8" ht="12.75">
      <c r="A6" s="150" t="s">
        <v>69</v>
      </c>
      <c r="B6" s="2"/>
      <c r="C6" s="83"/>
      <c r="D6" s="84"/>
      <c r="E6" s="84"/>
      <c r="F6" s="16"/>
      <c r="G6" s="16"/>
      <c r="H6" s="74"/>
    </row>
    <row r="7" spans="1:8" ht="12.75">
      <c r="A7" s="82"/>
      <c r="B7" s="81"/>
      <c r="C7" s="83"/>
      <c r="D7" s="84"/>
      <c r="E7" s="84"/>
      <c r="F7" s="16"/>
      <c r="G7" s="16"/>
      <c r="H7" s="20"/>
    </row>
    <row r="8" spans="1:8" ht="12.75">
      <c r="A8" s="85"/>
      <c r="B8" s="85"/>
      <c r="C8" s="4"/>
      <c r="D8" s="33"/>
      <c r="E8" s="33"/>
      <c r="F8" s="151" t="s">
        <v>82</v>
      </c>
      <c r="G8" s="33"/>
      <c r="H8" s="151" t="s">
        <v>85</v>
      </c>
    </row>
    <row r="9" spans="1:8" ht="12.75">
      <c r="A9" s="85"/>
      <c r="B9" s="85"/>
      <c r="C9" s="4"/>
      <c r="D9" s="33"/>
      <c r="E9" s="33"/>
      <c r="F9" s="152" t="s">
        <v>83</v>
      </c>
      <c r="G9" s="33"/>
      <c r="H9" s="152" t="s">
        <v>86</v>
      </c>
    </row>
    <row r="10" spans="1:8" ht="12.75">
      <c r="A10" s="86"/>
      <c r="B10" s="86"/>
      <c r="C10" s="4"/>
      <c r="D10" s="33"/>
      <c r="E10" s="33"/>
      <c r="F10" s="151" t="s">
        <v>84</v>
      </c>
      <c r="G10" s="33"/>
      <c r="H10" s="151" t="s">
        <v>87</v>
      </c>
    </row>
    <row r="11" spans="1:8" ht="12.75">
      <c r="A11" s="86"/>
      <c r="B11" s="86"/>
      <c r="C11" s="4"/>
      <c r="D11" s="33"/>
      <c r="E11" s="33"/>
      <c r="F11" s="147" t="s">
        <v>1</v>
      </c>
      <c r="G11" s="56"/>
      <c r="H11" s="147" t="s">
        <v>1</v>
      </c>
    </row>
    <row r="12" spans="1:8" ht="12.75">
      <c r="A12" s="86"/>
      <c r="B12" s="86"/>
      <c r="C12" s="4"/>
      <c r="D12" s="33"/>
      <c r="E12" s="33"/>
      <c r="F12" s="87"/>
      <c r="G12" s="33"/>
      <c r="H12" s="88"/>
    </row>
    <row r="13" spans="1:8" ht="12.75">
      <c r="A13" s="91" t="s">
        <v>43</v>
      </c>
      <c r="B13" s="92"/>
      <c r="C13" s="8"/>
      <c r="D13" s="16"/>
      <c r="E13" s="16"/>
      <c r="F13" s="93">
        <v>2029556</v>
      </c>
      <c r="G13" s="16"/>
      <c r="H13" s="93">
        <v>0</v>
      </c>
    </row>
    <row r="14" spans="1:8" ht="12.75">
      <c r="A14" s="80"/>
      <c r="B14" s="2"/>
      <c r="C14" s="11"/>
      <c r="D14" s="20"/>
      <c r="E14" s="20"/>
      <c r="F14" s="20"/>
      <c r="G14" s="20"/>
      <c r="H14" s="20"/>
    </row>
    <row r="15" spans="1:8" ht="12.75">
      <c r="A15" s="91" t="s">
        <v>57</v>
      </c>
      <c r="B15" s="92"/>
      <c r="C15" s="8"/>
      <c r="D15" s="16"/>
      <c r="E15" s="16"/>
      <c r="F15" s="153">
        <f>+'[3]BS-Summary'!$B$10/1000</f>
        <v>44181.01494657534</v>
      </c>
      <c r="G15" s="16"/>
      <c r="H15" s="93">
        <v>0</v>
      </c>
    </row>
    <row r="16" spans="1:8" ht="12.75">
      <c r="A16" s="80"/>
      <c r="B16" s="2"/>
      <c r="C16" s="11"/>
      <c r="D16" s="20"/>
      <c r="E16" s="20"/>
      <c r="F16" s="20"/>
      <c r="G16" s="20"/>
      <c r="H16" s="20"/>
    </row>
    <row r="17" spans="1:8" ht="12.75">
      <c r="A17" s="114" t="s">
        <v>111</v>
      </c>
      <c r="B17" s="2"/>
      <c r="C17" s="11"/>
      <c r="D17" s="20"/>
      <c r="E17" s="20"/>
      <c r="F17" s="153">
        <f>+'[3]BS-Summary'!$B$7/1000</f>
        <v>113846.644</v>
      </c>
      <c r="G17" s="140"/>
      <c r="H17" s="141">
        <v>0</v>
      </c>
    </row>
    <row r="18" spans="1:8" ht="12.75">
      <c r="A18" s="80"/>
      <c r="B18" s="2"/>
      <c r="C18" s="11"/>
      <c r="D18" s="20"/>
      <c r="E18" s="20"/>
      <c r="F18" s="20"/>
      <c r="G18" s="20"/>
      <c r="H18" s="20"/>
    </row>
    <row r="19" spans="1:8" ht="12.75">
      <c r="A19" s="131" t="s">
        <v>33</v>
      </c>
      <c r="B19" s="42"/>
      <c r="C19" s="64"/>
      <c r="D19" s="44"/>
      <c r="E19" s="44"/>
      <c r="F19" s="135">
        <f>+('[3]BS-Summary'!$B$8+'[3]BS-Summary'!$B$9)/1000</f>
        <v>3562.682000000003</v>
      </c>
      <c r="G19" s="20"/>
      <c r="H19" s="20">
        <v>0</v>
      </c>
    </row>
    <row r="20" spans="1:8" ht="12.75">
      <c r="A20" s="80"/>
      <c r="B20" s="2"/>
      <c r="C20" s="11"/>
      <c r="D20" s="20"/>
      <c r="E20" s="20"/>
      <c r="F20" s="144"/>
      <c r="G20" s="144"/>
      <c r="H20" s="144"/>
    </row>
    <row r="21" spans="1:8" ht="12.75">
      <c r="A21" s="91" t="s">
        <v>3</v>
      </c>
      <c r="B21" s="92"/>
      <c r="C21" s="8"/>
      <c r="D21" s="16"/>
      <c r="E21" s="16"/>
      <c r="F21" s="93"/>
      <c r="G21" s="16"/>
      <c r="H21" s="93"/>
    </row>
    <row r="22" spans="1:8" ht="12.75">
      <c r="A22" s="94" t="s">
        <v>19</v>
      </c>
      <c r="B22" s="92"/>
      <c r="C22" s="8"/>
      <c r="D22" s="16"/>
      <c r="E22" s="16"/>
      <c r="F22" s="93">
        <f>+'[3]BS-Summary'!$B$13/1000</f>
        <v>34143.423829721585</v>
      </c>
      <c r="G22" s="16"/>
      <c r="H22" s="93">
        <v>0</v>
      </c>
    </row>
    <row r="23" spans="1:8" ht="12.75">
      <c r="A23" s="95" t="s">
        <v>34</v>
      </c>
      <c r="B23" s="92"/>
      <c r="C23" s="8"/>
      <c r="D23" s="16"/>
      <c r="E23" s="16"/>
      <c r="F23" s="93">
        <f>+('[1]BS-Summary'!$B$15+'[1]BS-Summary'!$B$16+'[1]BS-Summary'!$B$19+'[1]BS-Summary'!$B$22+'[1]BS-Summary'!$B$23+'[1]BS-Summary'!$B$28)/1000</f>
        <v>341974.3593800001</v>
      </c>
      <c r="G23" s="16"/>
      <c r="H23" s="93">
        <v>0</v>
      </c>
    </row>
    <row r="24" spans="1:8" ht="12.75">
      <c r="A24" s="95" t="s">
        <v>36</v>
      </c>
      <c r="B24" s="92"/>
      <c r="C24" s="8"/>
      <c r="D24" s="16"/>
      <c r="E24" s="16"/>
      <c r="F24" s="93">
        <f>+('[1]BS-Summary'!$B$24+'[1]BS-Summary'!$B$31+'[1]BS-Summary'!$B$32+'[1]BS-Summary'!$B$33)/1000</f>
        <v>13566.783210000001</v>
      </c>
      <c r="G24" s="16"/>
      <c r="H24" s="93">
        <v>0</v>
      </c>
    </row>
    <row r="25" spans="1:8" ht="12.75">
      <c r="A25" s="95"/>
      <c r="B25" s="92"/>
      <c r="C25" s="8"/>
      <c r="D25" s="16"/>
      <c r="E25" s="16"/>
      <c r="F25" s="93"/>
      <c r="G25" s="16"/>
      <c r="H25" s="93"/>
    </row>
    <row r="26" spans="1:8" ht="12.75">
      <c r="A26" s="95"/>
      <c r="B26" s="92"/>
      <c r="C26" s="8"/>
      <c r="D26" s="16"/>
      <c r="E26" s="16"/>
      <c r="F26" s="96">
        <f>SUM(F22:F24)</f>
        <v>389684.5664197217</v>
      </c>
      <c r="G26" s="16"/>
      <c r="H26" s="96">
        <f>SUM(H22:H24)</f>
        <v>0</v>
      </c>
    </row>
    <row r="27" spans="1:8" ht="12.75">
      <c r="A27" s="91"/>
      <c r="B27" s="92"/>
      <c r="C27" s="8"/>
      <c r="D27" s="16"/>
      <c r="E27" s="16"/>
      <c r="F27" s="20"/>
      <c r="G27" s="20"/>
      <c r="H27" s="20"/>
    </row>
    <row r="28" spans="1:8" ht="12.75">
      <c r="A28" s="91" t="s">
        <v>4</v>
      </c>
      <c r="B28" s="92"/>
      <c r="C28" s="8"/>
      <c r="D28" s="16"/>
      <c r="E28" s="16"/>
      <c r="F28" s="93"/>
      <c r="G28" s="16"/>
      <c r="H28" s="93"/>
    </row>
    <row r="29" spans="1:8" ht="12.75">
      <c r="A29" s="80"/>
      <c r="B29" s="2"/>
      <c r="C29" s="11"/>
      <c r="D29" s="20"/>
      <c r="E29" s="20"/>
      <c r="F29" s="20"/>
      <c r="G29" s="20"/>
      <c r="H29" s="20"/>
    </row>
    <row r="30" spans="1:8" ht="12.75">
      <c r="A30" s="95" t="s">
        <v>58</v>
      </c>
      <c r="B30" s="92"/>
      <c r="C30" s="8"/>
      <c r="D30" s="16"/>
      <c r="E30" s="16"/>
      <c r="F30" s="93">
        <f>+('[1]BS-Summary'!$B$36+'[1]BS-Summary'!$B$37+'[1]BS-Summary'!$B$38+'[1]BS-Summary'!$B$41+'[1]BS-Summary'!$B$42+'[1]BS-Summary'!$B$44+'[1]BS-Summary'!$B$46+'[1]BS-Summary'!$B$48)/1000</f>
        <v>663815.985561256</v>
      </c>
      <c r="G30" s="16"/>
      <c r="H30" s="93">
        <v>0</v>
      </c>
    </row>
    <row r="31" spans="1:8" ht="12.75">
      <c r="A31" s="94" t="s">
        <v>59</v>
      </c>
      <c r="B31" s="92"/>
      <c r="C31" s="8"/>
      <c r="D31" s="16"/>
      <c r="E31" s="16"/>
      <c r="F31" s="93">
        <f>+'[1]BS-Summary'!$B$47/1000</f>
        <v>91414.63759999999</v>
      </c>
      <c r="G31" s="16"/>
      <c r="H31" s="93">
        <v>0</v>
      </c>
    </row>
    <row r="32" spans="1:8" ht="12.75">
      <c r="A32" s="95"/>
      <c r="B32" s="92"/>
      <c r="C32" s="8"/>
      <c r="D32" s="16"/>
      <c r="E32" s="16"/>
      <c r="F32" s="93"/>
      <c r="G32" s="16"/>
      <c r="H32" s="93"/>
    </row>
    <row r="33" spans="1:8" ht="12.75">
      <c r="A33" s="108"/>
      <c r="B33" s="92"/>
      <c r="C33" s="8"/>
      <c r="D33" s="93"/>
      <c r="E33" s="93"/>
      <c r="F33" s="93"/>
      <c r="G33" s="16"/>
      <c r="H33" s="93"/>
    </row>
    <row r="34" spans="1:8" ht="12.75">
      <c r="A34" s="5"/>
      <c r="B34" s="1"/>
      <c r="C34" s="8"/>
      <c r="D34" s="16"/>
      <c r="E34" s="16"/>
      <c r="F34" s="97">
        <f>SUM(F30:F33)</f>
        <v>755230.623161256</v>
      </c>
      <c r="G34" s="16"/>
      <c r="H34" s="97">
        <f>SUM(H30:H33)</f>
        <v>0</v>
      </c>
    </row>
    <row r="35" spans="1:8" ht="12.75">
      <c r="A35" s="95" t="s">
        <v>63</v>
      </c>
      <c r="B35" s="90"/>
      <c r="C35" s="8"/>
      <c r="D35" s="16"/>
      <c r="E35" s="16"/>
      <c r="F35" s="98">
        <f>+F26-F34</f>
        <v>-365546.05674153427</v>
      </c>
      <c r="G35" s="16"/>
      <c r="H35" s="98">
        <f>+H26-H34</f>
        <v>0</v>
      </c>
    </row>
    <row r="36" spans="1:8" ht="13.5" thickBot="1">
      <c r="A36" s="89"/>
      <c r="B36" s="8"/>
      <c r="C36" s="99"/>
      <c r="D36" s="10"/>
      <c r="E36" s="10"/>
      <c r="F36" s="115"/>
      <c r="G36" s="10"/>
      <c r="H36" s="115"/>
    </row>
    <row r="37" spans="1:8" ht="13.5" thickBot="1">
      <c r="A37" s="91"/>
      <c r="B37" s="92"/>
      <c r="C37" s="8"/>
      <c r="D37" s="16"/>
      <c r="E37" s="16"/>
      <c r="F37" s="100">
        <f>+F13+F15+F17+F35+F19</f>
        <v>1825600.284205041</v>
      </c>
      <c r="G37" s="16"/>
      <c r="H37" s="100">
        <f>+H13+H15+H17+H35</f>
        <v>0</v>
      </c>
    </row>
    <row r="38" spans="1:8" ht="13.5" thickTop="1">
      <c r="A38" s="80"/>
      <c r="B38" s="2"/>
      <c r="C38" s="11"/>
      <c r="D38" s="20"/>
      <c r="E38" s="20"/>
      <c r="F38" s="20"/>
      <c r="G38" s="20"/>
      <c r="H38" s="20"/>
    </row>
    <row r="39" spans="1:8" ht="12.75">
      <c r="A39" s="80"/>
      <c r="B39" s="91"/>
      <c r="C39" s="8"/>
      <c r="D39" s="16"/>
      <c r="E39" s="16"/>
      <c r="F39" s="93"/>
      <c r="G39" s="16"/>
      <c r="H39" s="93"/>
    </row>
    <row r="40" spans="1:8" ht="12.75">
      <c r="A40" s="91" t="s">
        <v>60</v>
      </c>
      <c r="B40" s="91"/>
      <c r="C40" s="8"/>
      <c r="D40" s="16"/>
      <c r="E40" s="16"/>
      <c r="F40" s="93">
        <f>+'[1]BS-Summary'!$B$55/1000</f>
        <v>529153.4151</v>
      </c>
      <c r="G40" s="16"/>
      <c r="H40" s="93">
        <v>0</v>
      </c>
    </row>
    <row r="41" spans="1:8" ht="12.75">
      <c r="A41" s="91" t="s">
        <v>6</v>
      </c>
      <c r="B41" s="91"/>
      <c r="C41" s="8"/>
      <c r="D41" s="16"/>
      <c r="E41" s="16"/>
      <c r="F41" s="116">
        <v>665903</v>
      </c>
      <c r="G41" s="74"/>
      <c r="H41" s="116">
        <v>0</v>
      </c>
    </row>
    <row r="42" spans="1:8" ht="12.75">
      <c r="A42" s="91"/>
      <c r="B42" s="91"/>
      <c r="C42" s="8"/>
      <c r="D42" s="16"/>
      <c r="E42" s="16"/>
      <c r="F42" s="93">
        <f>SUM(F40:F41)</f>
        <v>1195056.4150999999</v>
      </c>
      <c r="G42" s="74"/>
      <c r="H42" s="93">
        <f>SUM(H40:H41)</f>
        <v>0</v>
      </c>
    </row>
    <row r="43" spans="1:8" ht="12.75">
      <c r="A43" s="91" t="s">
        <v>61</v>
      </c>
      <c r="B43" s="95"/>
      <c r="C43" s="8"/>
      <c r="D43" s="16"/>
      <c r="E43" s="16"/>
      <c r="F43" s="116">
        <v>64197.5</v>
      </c>
      <c r="G43" s="16"/>
      <c r="H43" s="116">
        <v>0</v>
      </c>
    </row>
    <row r="44" spans="1:8" ht="12.75">
      <c r="A44" s="91" t="s">
        <v>100</v>
      </c>
      <c r="B44" s="95"/>
      <c r="C44" s="8"/>
      <c r="D44" s="16"/>
      <c r="E44" s="16"/>
      <c r="F44" s="93">
        <f>SUM(F42:F43)</f>
        <v>1259253.9150999999</v>
      </c>
      <c r="G44" s="16"/>
      <c r="H44" s="93">
        <f>SUM(H42:H43)</f>
        <v>0</v>
      </c>
    </row>
    <row r="45" spans="1:8" ht="12.75">
      <c r="A45" s="2"/>
      <c r="B45" s="2"/>
      <c r="C45" s="2"/>
      <c r="D45" s="2"/>
      <c r="E45" s="2"/>
      <c r="F45" s="2"/>
      <c r="G45" s="16"/>
      <c r="H45" s="93"/>
    </row>
    <row r="46" spans="1:8" ht="12.75">
      <c r="A46" s="91" t="s">
        <v>62</v>
      </c>
      <c r="B46" s="95"/>
      <c r="C46" s="8"/>
      <c r="D46" s="16"/>
      <c r="E46" s="16"/>
      <c r="F46" s="93"/>
      <c r="G46" s="16"/>
      <c r="H46" s="93"/>
    </row>
    <row r="47" spans="1:8" ht="12.75">
      <c r="A47" s="95" t="s">
        <v>20</v>
      </c>
      <c r="C47" s="8"/>
      <c r="D47" s="16"/>
      <c r="E47" s="16"/>
      <c r="F47" s="93">
        <v>350205</v>
      </c>
      <c r="G47" s="16"/>
      <c r="H47" s="93">
        <v>0</v>
      </c>
    </row>
    <row r="48" spans="1:8" ht="12.75">
      <c r="A48" s="95" t="s">
        <v>21</v>
      </c>
      <c r="C48" s="8"/>
      <c r="D48" s="16"/>
      <c r="E48" s="16"/>
      <c r="F48" s="93">
        <v>216141.5</v>
      </c>
      <c r="G48" s="16"/>
      <c r="H48" s="117">
        <v>0</v>
      </c>
    </row>
    <row r="49" spans="1:8" ht="13.5" thickBot="1">
      <c r="A49" s="91"/>
      <c r="B49" s="1"/>
      <c r="C49" s="8"/>
      <c r="D49" s="16"/>
      <c r="E49" s="16"/>
      <c r="F49" s="100">
        <f>+F44+F47+F48</f>
        <v>1825600.4150999999</v>
      </c>
      <c r="G49" s="16"/>
      <c r="H49" s="100">
        <f>+H44+H47+H48</f>
        <v>0</v>
      </c>
    </row>
    <row r="50" spans="1:8" ht="13.5" thickTop="1">
      <c r="A50" s="1"/>
      <c r="B50" s="1"/>
      <c r="C50" s="1"/>
      <c r="D50" s="1"/>
      <c r="E50" s="1"/>
      <c r="F50" s="77"/>
      <c r="G50" s="1"/>
      <c r="H50" s="77"/>
    </row>
    <row r="51" spans="1:8" ht="13.5" thickBot="1">
      <c r="A51" s="134" t="s">
        <v>88</v>
      </c>
      <c r="B51" s="134"/>
      <c r="C51" s="134"/>
      <c r="D51" s="134"/>
      <c r="E51" s="134"/>
      <c r="F51" s="155">
        <f>+(F42)/F40</f>
        <v>2.2584308841211143</v>
      </c>
      <c r="G51" s="79"/>
      <c r="H51" s="156">
        <v>0</v>
      </c>
    </row>
    <row r="52" spans="1:8" ht="12.75">
      <c r="A52" s="134"/>
      <c r="B52" s="134"/>
      <c r="C52" s="134"/>
      <c r="D52" s="134"/>
      <c r="E52" s="134"/>
      <c r="F52" s="154"/>
      <c r="G52" s="1"/>
      <c r="H52" s="77"/>
    </row>
    <row r="53" spans="1:8" ht="12.75">
      <c r="A53" s="8" t="s">
        <v>71</v>
      </c>
      <c r="B53" s="91"/>
      <c r="C53" s="8"/>
      <c r="D53" s="16"/>
      <c r="E53" s="16"/>
      <c r="F53" s="93"/>
      <c r="G53" s="16"/>
      <c r="H53" s="93"/>
    </row>
    <row r="54" spans="1:8" ht="12.75">
      <c r="A54" s="8" t="s">
        <v>99</v>
      </c>
      <c r="B54" s="91"/>
      <c r="C54" s="8"/>
      <c r="D54" s="16"/>
      <c r="E54" s="16"/>
      <c r="F54" s="93"/>
      <c r="G54" s="16"/>
      <c r="H54" s="93"/>
    </row>
    <row r="55" spans="1:8" ht="12.75">
      <c r="A55" s="89"/>
      <c r="B55" s="90"/>
      <c r="C55" s="8"/>
      <c r="D55" s="16"/>
      <c r="E55" s="16"/>
      <c r="F55" s="109"/>
      <c r="G55" s="74"/>
      <c r="H55" s="109"/>
    </row>
  </sheetData>
  <mergeCells count="2">
    <mergeCell ref="A1:H1"/>
    <mergeCell ref="A2:G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&amp;L&amp;8&amp;F&amp;A&amp;C&amp;8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H28" sqref="H28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6.8515625" style="0" customWidth="1"/>
    <col min="4" max="4" width="14.28125" style="0" customWidth="1"/>
    <col min="5" max="5" width="14.8515625" style="0" customWidth="1"/>
    <col min="6" max="6" width="4.140625" style="0" customWidth="1"/>
    <col min="7" max="7" width="3.28125" style="0" customWidth="1"/>
    <col min="8" max="8" width="15.28125" style="0" customWidth="1"/>
    <col min="9" max="9" width="5.28125" style="0" customWidth="1"/>
    <col min="10" max="10" width="19.7109375" style="0" customWidth="1"/>
  </cols>
  <sheetData>
    <row r="1" spans="1:13" ht="18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J1" s="178"/>
      <c r="K1" s="161"/>
      <c r="L1" s="161"/>
      <c r="M1" s="161"/>
    </row>
    <row r="2" spans="1:11" ht="12.75">
      <c r="A2" s="179" t="s">
        <v>0</v>
      </c>
      <c r="B2" s="179"/>
      <c r="C2" s="179"/>
      <c r="D2" s="179"/>
      <c r="E2" s="179"/>
      <c r="F2" s="179"/>
      <c r="G2" s="179"/>
      <c r="H2" s="179"/>
      <c r="I2" s="163" t="s">
        <v>89</v>
      </c>
      <c r="J2" s="163"/>
      <c r="K2" s="163"/>
    </row>
    <row r="5" spans="2:15" ht="12.75">
      <c r="B5" s="150" t="s">
        <v>112</v>
      </c>
      <c r="C5" s="2"/>
      <c r="D5" s="2"/>
      <c r="E5" s="2"/>
      <c r="F5" s="2"/>
      <c r="G5" s="2"/>
      <c r="H5" s="101"/>
      <c r="I5" s="2"/>
      <c r="J5" s="101"/>
      <c r="K5" s="2"/>
      <c r="L5" s="2"/>
      <c r="M5" s="3"/>
      <c r="N5" s="3"/>
      <c r="O5" s="3"/>
    </row>
    <row r="6" spans="2:15" ht="12.75">
      <c r="B6" s="150" t="str">
        <f>+'IS'!D12</f>
        <v>For the quarter ended 31 March 2006</v>
      </c>
      <c r="C6" s="2"/>
      <c r="D6" s="83"/>
      <c r="E6" s="1"/>
      <c r="F6" s="1"/>
      <c r="G6" s="1"/>
      <c r="H6" s="77"/>
      <c r="I6" s="1"/>
      <c r="J6" s="1"/>
      <c r="K6" s="2"/>
      <c r="L6" s="2"/>
      <c r="M6" s="3"/>
      <c r="N6" s="3"/>
      <c r="O6" s="3"/>
    </row>
    <row r="7" spans="2:15" ht="12.75">
      <c r="B7" s="82"/>
      <c r="C7" s="2"/>
      <c r="D7" s="83"/>
      <c r="E7" s="1"/>
      <c r="F7" s="1"/>
      <c r="G7" s="1"/>
      <c r="H7" s="77"/>
      <c r="I7" s="1"/>
      <c r="J7" s="1"/>
      <c r="K7" s="2"/>
      <c r="L7" s="2"/>
      <c r="M7" s="3"/>
      <c r="N7" s="3"/>
      <c r="O7" s="3"/>
    </row>
    <row r="8" spans="2:15" ht="12.75">
      <c r="B8" s="12"/>
      <c r="C8" s="110"/>
      <c r="D8" s="110"/>
      <c r="E8" s="112"/>
      <c r="F8" s="111"/>
      <c r="G8" s="111"/>
      <c r="H8" s="118" t="s">
        <v>68</v>
      </c>
      <c r="I8" s="123"/>
      <c r="J8" s="123">
        <v>2005</v>
      </c>
      <c r="K8" s="2"/>
      <c r="L8" s="2"/>
      <c r="M8" s="3"/>
      <c r="N8" s="3"/>
      <c r="O8" s="3"/>
    </row>
    <row r="9" spans="2:15" ht="12.75">
      <c r="B9" s="3"/>
      <c r="C9" s="3"/>
      <c r="D9" s="12"/>
      <c r="E9" s="3"/>
      <c r="F9" s="3"/>
      <c r="G9" s="113"/>
      <c r="H9" s="107" t="s">
        <v>73</v>
      </c>
      <c r="I9" s="42"/>
      <c r="J9" s="107" t="s">
        <v>75</v>
      </c>
      <c r="K9" s="2"/>
      <c r="L9" s="2"/>
      <c r="M9" s="2"/>
      <c r="N9" s="2"/>
      <c r="O9" s="2"/>
    </row>
    <row r="10" spans="2:15" ht="12.75">
      <c r="B10" s="66"/>
      <c r="C10" s="3"/>
      <c r="D10" s="12"/>
      <c r="E10" s="27"/>
      <c r="F10" s="27"/>
      <c r="G10" s="27"/>
      <c r="H10" s="107" t="s">
        <v>74</v>
      </c>
      <c r="I10" s="44"/>
      <c r="J10" s="107" t="s">
        <v>76</v>
      </c>
      <c r="K10" s="2"/>
      <c r="L10" s="2"/>
      <c r="M10" s="2"/>
      <c r="N10" s="2"/>
      <c r="O10" s="2"/>
    </row>
    <row r="11" spans="2:15" ht="12.75">
      <c r="B11" s="66"/>
      <c r="C11" s="3"/>
      <c r="D11" s="12"/>
      <c r="E11" s="27"/>
      <c r="F11" s="27"/>
      <c r="G11" s="27"/>
      <c r="H11" s="118" t="str">
        <f>+'IS'!F17</f>
        <v>31 Mar 2006</v>
      </c>
      <c r="I11" s="20"/>
      <c r="J11" s="107" t="s">
        <v>65</v>
      </c>
      <c r="K11" s="2"/>
      <c r="L11" s="2"/>
      <c r="M11" s="2"/>
      <c r="N11" s="2"/>
      <c r="O11" s="2"/>
    </row>
    <row r="12" spans="2:15" ht="12.75">
      <c r="B12" s="66"/>
      <c r="C12" s="3"/>
      <c r="D12" s="12"/>
      <c r="E12" s="27"/>
      <c r="F12" s="27"/>
      <c r="G12" s="27"/>
      <c r="H12" s="107" t="s">
        <v>1</v>
      </c>
      <c r="I12" s="56"/>
      <c r="J12" s="107" t="s">
        <v>1</v>
      </c>
      <c r="K12" s="2"/>
      <c r="L12" s="2"/>
      <c r="M12" s="2"/>
      <c r="N12" s="2"/>
      <c r="O12" s="2"/>
    </row>
    <row r="13" spans="2:15" ht="12.75">
      <c r="B13" s="66"/>
      <c r="C13" s="3"/>
      <c r="D13" s="12"/>
      <c r="E13" s="27"/>
      <c r="F13" s="27"/>
      <c r="G13" s="27"/>
      <c r="H13" s="27"/>
      <c r="I13" s="20"/>
      <c r="J13" s="20"/>
      <c r="K13" s="2"/>
      <c r="L13" s="2"/>
      <c r="M13" s="2"/>
      <c r="N13" s="2"/>
      <c r="O13" s="2"/>
    </row>
    <row r="14" spans="2:15" ht="12.75">
      <c r="B14" s="119" t="s">
        <v>66</v>
      </c>
      <c r="C14" s="3"/>
      <c r="D14" s="12"/>
      <c r="E14" s="27"/>
      <c r="F14" s="27"/>
      <c r="G14" s="27"/>
      <c r="H14" s="46">
        <f>+'IS'!K33</f>
        <v>-6350.4104599999955</v>
      </c>
      <c r="I14" s="44"/>
      <c r="J14" s="53">
        <v>0</v>
      </c>
      <c r="K14" s="2"/>
      <c r="L14" s="2"/>
      <c r="M14" s="2"/>
      <c r="N14" s="2"/>
      <c r="O14" s="2"/>
    </row>
    <row r="15" spans="2:15" ht="12.75">
      <c r="B15" s="80"/>
      <c r="C15" s="3"/>
      <c r="D15" s="12"/>
      <c r="E15" s="27"/>
      <c r="F15" s="27"/>
      <c r="G15" s="27"/>
      <c r="H15" s="46"/>
      <c r="I15" s="44"/>
      <c r="J15" s="44"/>
      <c r="K15" s="2"/>
      <c r="L15" s="2"/>
      <c r="M15" s="2"/>
      <c r="N15" s="2"/>
      <c r="O15" s="2"/>
    </row>
    <row r="16" spans="2:15" ht="12.75">
      <c r="B16" s="119" t="s">
        <v>64</v>
      </c>
      <c r="C16" s="3"/>
      <c r="D16" s="12"/>
      <c r="E16" s="27"/>
      <c r="F16" s="27"/>
      <c r="G16" s="27"/>
      <c r="H16" s="46"/>
      <c r="I16" s="44"/>
      <c r="J16" s="44"/>
      <c r="K16" s="2"/>
      <c r="L16" s="2"/>
      <c r="M16" s="2"/>
      <c r="N16" s="2"/>
      <c r="O16" s="2"/>
    </row>
    <row r="17" spans="2:15" ht="12.75">
      <c r="B17" s="119" t="s">
        <v>45</v>
      </c>
      <c r="C17" s="3"/>
      <c r="D17" s="12"/>
      <c r="E17" s="27"/>
      <c r="F17" s="27"/>
      <c r="G17" s="27"/>
      <c r="H17" s="46">
        <f>+'[1]CashFlow'!$B$9+'[1]CashFlow'!$B$13</f>
        <v>6934.822089999999</v>
      </c>
      <c r="I17" s="44"/>
      <c r="J17" s="53">
        <v>0</v>
      </c>
      <c r="K17" s="2"/>
      <c r="L17" s="2"/>
      <c r="M17" s="2"/>
      <c r="N17" s="2"/>
      <c r="O17" s="2"/>
    </row>
    <row r="18" spans="2:15" ht="12.75">
      <c r="B18" s="119" t="s">
        <v>23</v>
      </c>
      <c r="C18" s="3"/>
      <c r="D18" s="12"/>
      <c r="E18" s="27"/>
      <c r="F18" s="27"/>
      <c r="G18" s="27"/>
      <c r="H18" s="46">
        <f>+'[1]CashFlow'!$B$10+'[1]CashFlow'!$B$11+'[1]CashFlow'!$B$12+'[1]CashFlow'!$B$14+'[1]CashFlow'!$B$15+'[1]CashFlow'!$B$16+'[1]CashFlow'!$B$25+'[1]CashFlow'!$B$26</f>
        <v>1689.186195245902</v>
      </c>
      <c r="I18" s="44"/>
      <c r="J18" s="44">
        <v>0</v>
      </c>
      <c r="K18" s="2"/>
      <c r="L18" s="2"/>
      <c r="M18" s="2"/>
      <c r="N18" s="2"/>
      <c r="O18" s="2"/>
    </row>
    <row r="19" spans="2:15" ht="12.75">
      <c r="B19" s="119"/>
      <c r="C19" s="3"/>
      <c r="D19" s="12"/>
      <c r="E19" s="27"/>
      <c r="F19" s="27"/>
      <c r="G19" s="27"/>
      <c r="H19" s="128"/>
      <c r="I19" s="44"/>
      <c r="J19" s="128"/>
      <c r="K19" s="2"/>
      <c r="L19" s="2"/>
      <c r="M19" s="2"/>
      <c r="N19" s="2"/>
      <c r="O19" s="2"/>
    </row>
    <row r="20" spans="2:15" ht="12.75">
      <c r="B20" s="119" t="s">
        <v>24</v>
      </c>
      <c r="C20" s="3"/>
      <c r="D20" s="12"/>
      <c r="E20" s="27"/>
      <c r="F20" s="27"/>
      <c r="G20" s="27"/>
      <c r="H20" s="46">
        <f>+H14+H17+H18</f>
        <v>2273.5978252459054</v>
      </c>
      <c r="I20" s="44"/>
      <c r="J20" s="46">
        <f>+J14+J17+J18</f>
        <v>0</v>
      </c>
      <c r="K20" s="2"/>
      <c r="L20" s="2"/>
      <c r="M20" s="2"/>
      <c r="N20" s="2"/>
      <c r="O20" s="41"/>
    </row>
    <row r="21" spans="2:15" ht="12.75">
      <c r="B21" s="119"/>
      <c r="C21" s="3"/>
      <c r="D21" s="12"/>
      <c r="E21" s="27"/>
      <c r="F21" s="27"/>
      <c r="G21" s="27"/>
      <c r="H21" s="46"/>
      <c r="I21" s="44"/>
      <c r="J21" s="44"/>
      <c r="K21" s="2"/>
      <c r="L21" s="2"/>
      <c r="M21" s="2"/>
      <c r="N21" s="2"/>
      <c r="O21" s="2"/>
    </row>
    <row r="22" spans="2:15" ht="12.75">
      <c r="B22" s="119" t="s">
        <v>44</v>
      </c>
      <c r="C22" s="3"/>
      <c r="D22" s="12"/>
      <c r="E22" s="27"/>
      <c r="F22" s="27"/>
      <c r="G22" s="27"/>
      <c r="H22" s="46"/>
      <c r="I22" s="44"/>
      <c r="J22" s="53"/>
      <c r="K22" s="2"/>
      <c r="L22" s="2"/>
      <c r="M22" s="2"/>
      <c r="N22" s="2"/>
      <c r="O22" s="2"/>
    </row>
    <row r="23" spans="2:15" ht="12.75">
      <c r="B23" s="119" t="s">
        <v>46</v>
      </c>
      <c r="C23" s="3"/>
      <c r="D23" s="12"/>
      <c r="E23" s="27"/>
      <c r="F23" s="27"/>
      <c r="G23" s="27"/>
      <c r="H23" s="46">
        <f>+'[1]CashFlow'!$B$19+'[1]CashFlow'!$B$20+'[1]CashFlow'!$B$21</f>
        <v>-3651.747920000046</v>
      </c>
      <c r="I23" s="44"/>
      <c r="J23" s="53">
        <v>0</v>
      </c>
      <c r="K23" s="2"/>
      <c r="L23" s="2"/>
      <c r="M23" s="2"/>
      <c r="N23" s="2"/>
      <c r="O23" s="2"/>
    </row>
    <row r="24" spans="2:15" ht="12.75">
      <c r="B24" s="119" t="s">
        <v>47</v>
      </c>
      <c r="C24" s="3"/>
      <c r="D24" s="12"/>
      <c r="E24" s="27"/>
      <c r="F24" s="27"/>
      <c r="G24" s="27"/>
      <c r="H24" s="46">
        <f>+'[1]CashFlow'!$B$22+'[1]CashFlow'!$B$23</f>
        <v>28396.448030000003</v>
      </c>
      <c r="I24" s="44"/>
      <c r="J24" s="53">
        <v>0</v>
      </c>
      <c r="K24" s="2"/>
      <c r="L24" s="2"/>
      <c r="M24" s="2"/>
      <c r="N24" s="2"/>
      <c r="O24" s="2"/>
    </row>
    <row r="25" spans="2:15" ht="12.75">
      <c r="B25" s="80"/>
      <c r="C25" s="3"/>
      <c r="D25" s="12"/>
      <c r="E25" s="27"/>
      <c r="F25" s="27"/>
      <c r="G25" s="27"/>
      <c r="H25" s="46"/>
      <c r="I25" s="44"/>
      <c r="J25" s="44"/>
      <c r="K25" s="2"/>
      <c r="L25" s="2"/>
      <c r="M25" s="2"/>
      <c r="N25" s="2"/>
      <c r="O25" s="2"/>
    </row>
    <row r="26" spans="2:15" ht="12.75">
      <c r="B26" s="119" t="s">
        <v>25</v>
      </c>
      <c r="C26" s="3"/>
      <c r="D26" s="12"/>
      <c r="E26" s="27"/>
      <c r="F26" s="27"/>
      <c r="G26" s="27"/>
      <c r="H26" s="126">
        <f>+H20+H23+H24</f>
        <v>27018.297935245864</v>
      </c>
      <c r="I26" s="44"/>
      <c r="J26" s="126">
        <f>+J20+J23+J24</f>
        <v>0</v>
      </c>
      <c r="K26" s="2"/>
      <c r="L26" s="2"/>
      <c r="M26" s="2"/>
      <c r="N26" s="2"/>
      <c r="O26" s="41"/>
    </row>
    <row r="27" spans="2:15" ht="12.75">
      <c r="B27" s="119"/>
      <c r="C27" s="3"/>
      <c r="D27" s="12"/>
      <c r="E27" s="27"/>
      <c r="F27" s="27"/>
      <c r="G27" s="27"/>
      <c r="H27" s="46"/>
      <c r="I27" s="44"/>
      <c r="J27" s="44"/>
      <c r="K27" s="2"/>
      <c r="L27" s="2"/>
      <c r="M27" s="2"/>
      <c r="N27" s="2"/>
      <c r="O27" s="2"/>
    </row>
    <row r="28" spans="2:15" ht="12.75">
      <c r="B28" s="119" t="s">
        <v>48</v>
      </c>
      <c r="C28" s="3"/>
      <c r="D28" s="12"/>
      <c r="E28" s="27"/>
      <c r="F28" s="27"/>
      <c r="G28" s="27"/>
      <c r="H28" s="46"/>
      <c r="I28" s="44"/>
      <c r="J28" s="44"/>
      <c r="K28" s="2"/>
      <c r="L28" s="2"/>
      <c r="M28" s="2"/>
      <c r="N28" s="2"/>
      <c r="O28" s="2"/>
    </row>
    <row r="29" spans="2:15" ht="12.75">
      <c r="B29" s="119"/>
      <c r="C29" s="120" t="s">
        <v>26</v>
      </c>
      <c r="D29" s="112"/>
      <c r="E29" s="46"/>
      <c r="F29" s="27"/>
      <c r="G29" s="27"/>
      <c r="H29" s="46">
        <v>-957</v>
      </c>
      <c r="I29" s="44"/>
      <c r="J29" s="53">
        <v>0</v>
      </c>
      <c r="K29" s="2"/>
      <c r="L29" s="2"/>
      <c r="M29" s="2"/>
      <c r="N29" s="2"/>
      <c r="O29" s="2"/>
    </row>
    <row r="30" spans="2:15" ht="12.75">
      <c r="B30" s="119"/>
      <c r="C30" s="120" t="s">
        <v>27</v>
      </c>
      <c r="D30" s="112"/>
      <c r="E30" s="46"/>
      <c r="F30" s="27"/>
      <c r="G30" s="27"/>
      <c r="H30" s="46">
        <v>-13489</v>
      </c>
      <c r="I30" s="44"/>
      <c r="J30" s="53">
        <v>0</v>
      </c>
      <c r="K30" s="2"/>
      <c r="L30" s="2"/>
      <c r="M30" s="2"/>
      <c r="N30" s="2"/>
      <c r="O30" s="2"/>
    </row>
    <row r="31" spans="2:15" ht="12.75">
      <c r="B31" s="119"/>
      <c r="C31" s="78"/>
      <c r="D31" s="112"/>
      <c r="E31" s="46"/>
      <c r="F31" s="27"/>
      <c r="G31" s="27"/>
      <c r="H31" s="126">
        <f>SUM(H29:H30)</f>
        <v>-14446</v>
      </c>
      <c r="I31" s="44"/>
      <c r="J31" s="126">
        <f>SUM(J29:J30)</f>
        <v>0</v>
      </c>
      <c r="K31" s="2"/>
      <c r="L31" s="2"/>
      <c r="M31" s="2"/>
      <c r="N31" s="2"/>
      <c r="O31" s="2"/>
    </row>
    <row r="32" spans="2:15" ht="12.75">
      <c r="B32" s="119"/>
      <c r="C32" s="78"/>
      <c r="D32" s="112"/>
      <c r="E32" s="46"/>
      <c r="F32" s="27"/>
      <c r="G32" s="27"/>
      <c r="H32" s="46"/>
      <c r="I32" s="44"/>
      <c r="J32" s="44"/>
      <c r="K32" s="2"/>
      <c r="L32" s="2"/>
      <c r="M32" s="2"/>
      <c r="N32" s="2"/>
      <c r="O32" s="2"/>
    </row>
    <row r="33" spans="2:15" ht="12.75">
      <c r="B33" s="104" t="s">
        <v>49</v>
      </c>
      <c r="C33" s="121"/>
      <c r="D33" s="64"/>
      <c r="E33" s="44"/>
      <c r="F33" s="20"/>
      <c r="G33" s="20"/>
      <c r="H33" s="44"/>
      <c r="I33" s="44"/>
      <c r="J33" s="53"/>
      <c r="K33" s="2"/>
      <c r="L33" s="2"/>
      <c r="M33" s="2"/>
      <c r="N33" s="2"/>
      <c r="O33" s="2"/>
    </row>
    <row r="34" spans="2:15" ht="12.75">
      <c r="B34" s="80"/>
      <c r="C34" s="122" t="s">
        <v>50</v>
      </c>
      <c r="D34" s="64"/>
      <c r="E34" s="44"/>
      <c r="F34" s="20"/>
      <c r="G34" s="20"/>
      <c r="H34" s="44">
        <f>+'[1]CashFlow'!$B$38+'[1]CashFlow'!$B$39</f>
        <v>-5478.5552452459015</v>
      </c>
      <c r="I34" s="44"/>
      <c r="J34" s="53">
        <v>0</v>
      </c>
      <c r="K34" s="2"/>
      <c r="L34" s="2"/>
      <c r="M34" s="2"/>
      <c r="N34" s="2"/>
      <c r="O34" s="2"/>
    </row>
    <row r="35" spans="2:15" ht="12.75">
      <c r="B35" s="104"/>
      <c r="C35" s="121"/>
      <c r="D35" s="64"/>
      <c r="E35" s="44"/>
      <c r="F35" s="20"/>
      <c r="G35" s="20"/>
      <c r="H35" s="44"/>
      <c r="I35" s="44"/>
      <c r="J35" s="44"/>
      <c r="K35" s="2"/>
      <c r="L35" s="2"/>
      <c r="M35" s="2"/>
      <c r="N35" s="2"/>
      <c r="O35" s="2"/>
    </row>
    <row r="36" spans="2:15" ht="12.75">
      <c r="B36" s="104"/>
      <c r="C36" s="42"/>
      <c r="D36" s="64"/>
      <c r="E36" s="44"/>
      <c r="F36" s="20"/>
      <c r="G36" s="20"/>
      <c r="H36" s="126">
        <f>+H33+H34+H35</f>
        <v>-5478.5552452459015</v>
      </c>
      <c r="I36" s="44"/>
      <c r="J36" s="126">
        <f>+J33+J34+J35</f>
        <v>0</v>
      </c>
      <c r="K36" s="2"/>
      <c r="L36" s="2"/>
      <c r="M36" s="2"/>
      <c r="N36" s="2"/>
      <c r="O36" s="2"/>
    </row>
    <row r="37" spans="2:15" ht="12.75">
      <c r="B37" s="104"/>
      <c r="C37" s="42"/>
      <c r="D37" s="64"/>
      <c r="E37" s="44"/>
      <c r="F37" s="20"/>
      <c r="G37" s="20"/>
      <c r="H37" s="44"/>
      <c r="I37" s="44"/>
      <c r="J37" s="44"/>
      <c r="K37" s="2"/>
      <c r="L37" s="2"/>
      <c r="M37" s="2"/>
      <c r="N37" s="2"/>
      <c r="O37" s="2"/>
    </row>
    <row r="38" spans="2:15" ht="12.75">
      <c r="B38" s="104" t="s">
        <v>51</v>
      </c>
      <c r="C38" s="42"/>
      <c r="D38" s="64"/>
      <c r="E38" s="44"/>
      <c r="F38" s="20"/>
      <c r="G38" s="20"/>
      <c r="H38" s="44">
        <f>+H26+H31+H36</f>
        <v>7093.742689999963</v>
      </c>
      <c r="I38" s="44"/>
      <c r="J38" s="44">
        <f>+J26+J31+J36</f>
        <v>0</v>
      </c>
      <c r="K38" s="2"/>
      <c r="L38" s="2"/>
      <c r="M38" s="2"/>
      <c r="N38" s="2"/>
      <c r="O38" s="2"/>
    </row>
    <row r="39" spans="2:15" ht="12.75">
      <c r="B39" s="104"/>
      <c r="C39" s="42"/>
      <c r="D39" s="64"/>
      <c r="E39" s="44"/>
      <c r="F39" s="20"/>
      <c r="G39" s="20"/>
      <c r="H39" s="44"/>
      <c r="I39" s="44"/>
      <c r="J39" s="44"/>
      <c r="K39" s="2"/>
      <c r="L39" s="2"/>
      <c r="M39" s="2"/>
      <c r="N39" s="2"/>
      <c r="O39" s="2"/>
    </row>
    <row r="40" spans="2:15" ht="12.75">
      <c r="B40" s="104" t="s">
        <v>97</v>
      </c>
      <c r="C40" s="42"/>
      <c r="D40" s="64"/>
      <c r="E40" s="44"/>
      <c r="F40" s="20"/>
      <c r="G40" s="144" t="s">
        <v>22</v>
      </c>
      <c r="H40" s="44">
        <f>+('[1]BS-Summary'!$C$33+'[1]BS-Summary'!$C$31+'[1]BS-Summary'!$C$24)/1000</f>
        <v>6472.9384900000005</v>
      </c>
      <c r="I40" s="44"/>
      <c r="J40" s="44">
        <v>0</v>
      </c>
      <c r="K40" s="2"/>
      <c r="L40" s="2"/>
      <c r="M40" s="2"/>
      <c r="N40" s="2"/>
      <c r="O40" s="2"/>
    </row>
    <row r="41" spans="2:15" ht="12.75">
      <c r="B41" s="104"/>
      <c r="C41" s="42"/>
      <c r="D41" s="64"/>
      <c r="E41" s="44"/>
      <c r="F41" s="20"/>
      <c r="G41" s="20"/>
      <c r="H41" s="44"/>
      <c r="I41" s="44"/>
      <c r="J41" s="44"/>
      <c r="K41" s="2"/>
      <c r="L41" s="2"/>
      <c r="M41" s="2"/>
      <c r="N41" s="2"/>
      <c r="O41" s="2"/>
    </row>
    <row r="42" spans="2:15" ht="12.75">
      <c r="B42" s="104" t="s">
        <v>52</v>
      </c>
      <c r="C42" s="42"/>
      <c r="D42" s="64"/>
      <c r="E42" s="44"/>
      <c r="F42" s="20"/>
      <c r="G42" s="144" t="s">
        <v>22</v>
      </c>
      <c r="H42" s="126">
        <f>+H38+H40</f>
        <v>13566.681179999963</v>
      </c>
      <c r="I42" s="44"/>
      <c r="J42" s="126">
        <f>+J38+J40</f>
        <v>0</v>
      </c>
      <c r="K42" s="2"/>
      <c r="L42" s="2"/>
      <c r="M42" s="2"/>
      <c r="N42" s="2"/>
      <c r="O42" s="2"/>
    </row>
    <row r="43" spans="2:15" ht="12.75">
      <c r="B43" s="104"/>
      <c r="C43" s="42"/>
      <c r="D43" s="64"/>
      <c r="E43" s="44"/>
      <c r="F43" s="20"/>
      <c r="G43" s="20"/>
      <c r="H43" s="20"/>
      <c r="I43" s="20"/>
      <c r="J43" s="20"/>
      <c r="K43" s="2"/>
      <c r="L43" s="2"/>
      <c r="M43" s="2"/>
      <c r="N43" s="2"/>
      <c r="O43" s="2"/>
    </row>
    <row r="44" spans="2:15" ht="12.75">
      <c r="B44" s="80"/>
      <c r="C44" s="42"/>
      <c r="D44" s="142"/>
      <c r="E44" s="20"/>
      <c r="F44" s="20"/>
      <c r="G44" s="20"/>
      <c r="H44" s="20"/>
      <c r="I44" s="20"/>
      <c r="J44" s="20"/>
      <c r="K44" s="2"/>
      <c r="L44" s="2"/>
      <c r="M44" s="2"/>
      <c r="N44" s="2"/>
      <c r="O44" s="2"/>
    </row>
    <row r="45" spans="2:15" ht="12.75">
      <c r="B45" s="143" t="s">
        <v>22</v>
      </c>
      <c r="C45" s="131" t="s">
        <v>101</v>
      </c>
      <c r="E45" s="20"/>
      <c r="F45" s="20"/>
      <c r="G45" s="20"/>
      <c r="H45" s="20"/>
      <c r="I45" s="20"/>
      <c r="J45" s="20"/>
      <c r="K45" s="2"/>
      <c r="L45" s="2"/>
      <c r="M45" s="2"/>
      <c r="N45" s="2"/>
      <c r="O45" s="2"/>
    </row>
    <row r="46" spans="2:15" ht="12.75">
      <c r="B46" s="80"/>
      <c r="C46" s="42"/>
      <c r="D46" s="11"/>
      <c r="F46" s="146"/>
      <c r="G46" s="146"/>
      <c r="H46" s="146" t="s">
        <v>37</v>
      </c>
      <c r="I46" s="20"/>
      <c r="J46" s="20"/>
      <c r="K46" s="2"/>
      <c r="L46" s="2"/>
      <c r="M46" s="2"/>
      <c r="N46" s="2"/>
      <c r="O46" s="2"/>
    </row>
    <row r="47" spans="2:15" ht="12.75">
      <c r="B47" s="80"/>
      <c r="C47" s="42"/>
      <c r="D47" s="11"/>
      <c r="E47" s="146" t="s">
        <v>96</v>
      </c>
      <c r="F47" s="146"/>
      <c r="G47" s="146"/>
      <c r="H47" s="146" t="s">
        <v>39</v>
      </c>
      <c r="I47" s="20"/>
      <c r="J47" s="20"/>
      <c r="K47" s="2"/>
      <c r="L47" s="2"/>
      <c r="M47" s="2"/>
      <c r="N47" s="2"/>
      <c r="O47" s="2"/>
    </row>
    <row r="48" spans="2:15" ht="12.75">
      <c r="B48" s="80"/>
      <c r="C48" s="42"/>
      <c r="D48" s="11"/>
      <c r="E48" s="147" t="s">
        <v>1</v>
      </c>
      <c r="F48" s="146"/>
      <c r="G48" s="146"/>
      <c r="H48" s="147" t="s">
        <v>1</v>
      </c>
      <c r="I48" s="20"/>
      <c r="J48" s="20"/>
      <c r="K48" s="2"/>
      <c r="L48" s="2"/>
      <c r="M48" s="2"/>
      <c r="N48" s="2"/>
      <c r="O48" s="2"/>
    </row>
    <row r="49" spans="2:15" ht="12.75">
      <c r="B49" s="80"/>
      <c r="C49" s="64" t="s">
        <v>36</v>
      </c>
      <c r="E49" s="140">
        <f>+('[1]CF-workings1'!$E$70+'[1]CF-workings1'!$E$71)/1000</f>
        <v>6472.9384900000005</v>
      </c>
      <c r="F49" s="140"/>
      <c r="G49" s="140"/>
      <c r="H49" s="140">
        <v>13574</v>
      </c>
      <c r="I49" s="20"/>
      <c r="J49" s="20"/>
      <c r="K49" s="2"/>
      <c r="L49" s="2"/>
      <c r="M49" s="2"/>
      <c r="N49" s="2"/>
      <c r="O49" s="2"/>
    </row>
    <row r="50" spans="2:15" ht="12.75">
      <c r="B50" s="80"/>
      <c r="C50" s="64" t="s">
        <v>53</v>
      </c>
      <c r="E50" s="140">
        <v>0</v>
      </c>
      <c r="F50" s="140"/>
      <c r="G50" s="140"/>
      <c r="H50" s="140">
        <v>-7</v>
      </c>
      <c r="I50" s="20"/>
      <c r="J50" s="20"/>
      <c r="K50" s="2"/>
      <c r="L50" s="2"/>
      <c r="M50" s="2"/>
      <c r="N50" s="2"/>
      <c r="O50" s="2"/>
    </row>
    <row r="51" spans="2:15" ht="12.75">
      <c r="B51" s="80"/>
      <c r="C51" s="2"/>
      <c r="D51" s="131"/>
      <c r="E51" s="145">
        <f>SUM(E49:E50)</f>
        <v>6472.9384900000005</v>
      </c>
      <c r="F51" s="140"/>
      <c r="G51" s="140"/>
      <c r="H51" s="145">
        <f>SUM(H49:H50)</f>
        <v>13567</v>
      </c>
      <c r="I51" s="20"/>
      <c r="J51" s="20"/>
      <c r="K51" s="2"/>
      <c r="L51" s="2"/>
      <c r="M51" s="2"/>
      <c r="N51" s="2"/>
      <c r="O51" s="2"/>
    </row>
    <row r="52" spans="2:15" ht="12.75">
      <c r="B52" s="80"/>
      <c r="C52" s="2"/>
      <c r="D52" s="64"/>
      <c r="E52" s="44"/>
      <c r="F52" s="20"/>
      <c r="G52" s="20"/>
      <c r="H52" s="20"/>
      <c r="I52" s="20"/>
      <c r="J52" s="20"/>
      <c r="K52" s="2"/>
      <c r="L52" s="2"/>
      <c r="M52" s="2"/>
      <c r="N52" s="2"/>
      <c r="O52" s="2"/>
    </row>
    <row r="53" spans="2:15" ht="12.75">
      <c r="B53" s="8" t="s">
        <v>71</v>
      </c>
      <c r="C53" s="42"/>
      <c r="D53" s="64"/>
      <c r="E53" s="44"/>
      <c r="F53" s="20"/>
      <c r="G53" s="20"/>
      <c r="H53" s="2"/>
      <c r="I53" s="20"/>
      <c r="J53" s="20"/>
      <c r="K53" s="2"/>
      <c r="L53" s="2"/>
      <c r="M53" s="2"/>
      <c r="N53" s="2"/>
      <c r="O53" s="2"/>
    </row>
    <row r="54" spans="2:15" ht="12.75">
      <c r="B54" s="8" t="s">
        <v>99</v>
      </c>
      <c r="C54" s="42"/>
      <c r="D54" s="64"/>
      <c r="E54" s="44"/>
      <c r="F54" s="20"/>
      <c r="G54" s="20"/>
      <c r="H54" s="20"/>
      <c r="I54" s="20"/>
      <c r="J54" s="20"/>
      <c r="K54" s="2"/>
      <c r="L54" s="2"/>
      <c r="M54" s="2"/>
      <c r="N54" s="2"/>
      <c r="O54" s="2"/>
    </row>
    <row r="55" spans="2:15" ht="12.75">
      <c r="B55" s="2"/>
      <c r="C55" s="42"/>
      <c r="D55" s="64"/>
      <c r="E55" s="44"/>
      <c r="F55" s="20"/>
      <c r="G55" s="20"/>
      <c r="H55" s="20"/>
      <c r="I55" s="20"/>
      <c r="J55" s="20"/>
      <c r="K55" s="2"/>
      <c r="L55" s="2"/>
      <c r="M55" s="2"/>
      <c r="N55" s="2"/>
      <c r="O55" s="2"/>
    </row>
  </sheetData>
  <mergeCells count="2">
    <mergeCell ref="A1:J1"/>
    <mergeCell ref="A2:H2"/>
  </mergeCells>
  <printOptions/>
  <pageMargins left="0.5" right="0.25" top="1" bottom="1" header="0.5" footer="0.5"/>
  <pageSetup horizontalDpi="600" verticalDpi="600" orientation="portrait" paperSize="9" r:id="rId1"/>
  <headerFooter alignWithMargins="0">
    <oddFooter>&amp;L&amp;8&amp;F&amp;A&amp;C&amp;8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G19" sqref="G19"/>
    </sheetView>
  </sheetViews>
  <sheetFormatPr defaultColWidth="9.140625" defaultRowHeight="12.75"/>
  <cols>
    <col min="1" max="1" width="24.28125" style="0" customWidth="1"/>
    <col min="2" max="2" width="9.421875" style="0" customWidth="1"/>
    <col min="3" max="3" width="1.8515625" style="0" customWidth="1"/>
    <col min="4" max="4" width="10.140625" style="0" customWidth="1"/>
    <col min="5" max="5" width="1.8515625" style="0" customWidth="1"/>
    <col min="6" max="6" width="10.140625" style="0" bestFit="1" customWidth="1"/>
    <col min="7" max="7" width="2.00390625" style="0" customWidth="1"/>
    <col min="8" max="8" width="13.140625" style="0" customWidth="1"/>
    <col min="9" max="9" width="2.00390625" style="0" customWidth="1"/>
    <col min="10" max="10" width="9.28125" style="0" customWidth="1"/>
    <col min="11" max="11" width="1.57421875" style="0" customWidth="1"/>
    <col min="12" max="12" width="9.28125" style="0" customWidth="1"/>
    <col min="13" max="13" width="2.140625" style="0" customWidth="1"/>
    <col min="14" max="14" width="11.00390625" style="0" customWidth="1"/>
    <col min="15" max="15" width="1.8515625" style="0" customWidth="1"/>
    <col min="16" max="16" width="9.7109375" style="0" customWidth="1"/>
    <col min="17" max="17" width="2.00390625" style="0" customWidth="1"/>
    <col min="18" max="18" width="11.00390625" style="0" customWidth="1"/>
  </cols>
  <sheetData>
    <row r="1" spans="1:18" ht="18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6" ht="12.7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63" t="s">
        <v>89</v>
      </c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2"/>
      <c r="N3" s="132"/>
      <c r="O3" s="132"/>
    </row>
    <row r="4" spans="1:15" ht="12.75">
      <c r="A4" s="148" t="s">
        <v>113</v>
      </c>
      <c r="B4" s="44"/>
      <c r="C4" s="20"/>
      <c r="D4" s="20"/>
      <c r="E4" s="20"/>
      <c r="F4" s="20"/>
      <c r="G4" s="20"/>
      <c r="H4" s="20"/>
      <c r="I4" s="20"/>
      <c r="J4" s="20"/>
      <c r="K4" s="20"/>
      <c r="L4" s="2"/>
      <c r="M4" s="2"/>
      <c r="N4" s="2"/>
      <c r="O4" s="2"/>
    </row>
    <row r="5" spans="1:15" ht="12.75">
      <c r="A5" s="148" t="str">
        <f>+'CF'!B6</f>
        <v>For the quarter ended 31 March 2006</v>
      </c>
      <c r="B5" s="44"/>
      <c r="C5" s="20"/>
      <c r="D5" s="20"/>
      <c r="E5" s="20"/>
      <c r="F5" s="20"/>
      <c r="G5" s="20"/>
      <c r="H5" s="20"/>
      <c r="I5" s="20"/>
      <c r="J5" s="20"/>
      <c r="K5" s="20"/>
      <c r="L5" s="2"/>
      <c r="M5" s="2"/>
      <c r="N5" s="2"/>
      <c r="O5" s="2"/>
    </row>
    <row r="6" spans="1:15" ht="12.75">
      <c r="A6" s="124"/>
      <c r="B6" s="44"/>
      <c r="C6" s="20"/>
      <c r="D6" s="20"/>
      <c r="E6" s="20"/>
      <c r="F6" s="20"/>
      <c r="G6" s="20"/>
      <c r="H6" s="20"/>
      <c r="I6" s="20"/>
      <c r="J6" s="20"/>
      <c r="K6" s="20"/>
      <c r="L6" s="2"/>
      <c r="M6" s="2"/>
      <c r="N6" s="2"/>
      <c r="O6" s="2"/>
    </row>
    <row r="7" spans="1:18" ht="12.75">
      <c r="A7" s="57"/>
      <c r="B7" s="19" t="s">
        <v>90</v>
      </c>
      <c r="C7" s="20"/>
      <c r="D7" s="157" t="s">
        <v>90</v>
      </c>
      <c r="F7" s="157" t="s">
        <v>91</v>
      </c>
      <c r="H7" s="159" t="s">
        <v>104</v>
      </c>
      <c r="L7" s="158" t="s">
        <v>92</v>
      </c>
      <c r="P7" s="157" t="s">
        <v>94</v>
      </c>
      <c r="Q7" s="157"/>
      <c r="R7" s="157" t="s">
        <v>30</v>
      </c>
    </row>
    <row r="8" spans="1:18" ht="12.75">
      <c r="A8" s="80"/>
      <c r="B8" s="19" t="s">
        <v>29</v>
      </c>
      <c r="C8" s="20"/>
      <c r="D8" s="157" t="s">
        <v>93</v>
      </c>
      <c r="F8" s="157" t="s">
        <v>6</v>
      </c>
      <c r="H8" s="159" t="s">
        <v>105</v>
      </c>
      <c r="J8" s="159" t="s">
        <v>95</v>
      </c>
      <c r="L8" s="157" t="s">
        <v>31</v>
      </c>
      <c r="N8" s="159" t="s">
        <v>107</v>
      </c>
      <c r="P8" s="157" t="s">
        <v>114</v>
      </c>
      <c r="Q8" s="157"/>
      <c r="R8" s="157" t="s">
        <v>108</v>
      </c>
    </row>
    <row r="9" spans="1:18" ht="12.75">
      <c r="A9" s="80"/>
      <c r="B9" s="107" t="s">
        <v>1</v>
      </c>
      <c r="C9" s="20"/>
      <c r="D9" s="157" t="s">
        <v>1</v>
      </c>
      <c r="F9" s="157" t="s">
        <v>1</v>
      </c>
      <c r="H9" s="157" t="s">
        <v>1</v>
      </c>
      <c r="J9" s="157" t="s">
        <v>1</v>
      </c>
      <c r="L9" s="157" t="s">
        <v>1</v>
      </c>
      <c r="N9" s="157" t="s">
        <v>1</v>
      </c>
      <c r="P9" s="157" t="s">
        <v>1</v>
      </c>
      <c r="Q9" s="157"/>
      <c r="R9" s="157" t="s">
        <v>1</v>
      </c>
    </row>
    <row r="10" spans="1:18" ht="12.75">
      <c r="A10" s="80"/>
      <c r="B10" s="107"/>
      <c r="C10" s="20"/>
      <c r="D10" s="157"/>
      <c r="F10" s="157"/>
      <c r="L10" s="157"/>
      <c r="P10" s="157"/>
      <c r="Q10" s="157"/>
      <c r="R10" s="157"/>
    </row>
    <row r="11" spans="1:18" ht="12.75">
      <c r="A11" s="114" t="s">
        <v>38</v>
      </c>
      <c r="B11" s="20"/>
      <c r="C11" s="20"/>
      <c r="D11" s="44"/>
      <c r="F11" s="44"/>
      <c r="L11" s="44"/>
      <c r="P11" s="42"/>
      <c r="Q11" s="42"/>
      <c r="R11" s="42"/>
    </row>
    <row r="12" spans="1:18" ht="12.75">
      <c r="A12" s="124" t="s">
        <v>70</v>
      </c>
      <c r="B12" s="44"/>
      <c r="C12" s="44"/>
      <c r="D12" s="44"/>
      <c r="F12" s="44"/>
      <c r="L12" s="44"/>
      <c r="P12" s="42"/>
      <c r="Q12" s="42"/>
      <c r="R12" s="42"/>
    </row>
    <row r="13" spans="1:18" ht="12.75">
      <c r="A13" s="125"/>
      <c r="B13" s="44"/>
      <c r="C13" s="44"/>
      <c r="D13" s="44"/>
      <c r="F13" s="44"/>
      <c r="H13" s="170"/>
      <c r="L13" s="44"/>
      <c r="P13" s="42"/>
      <c r="Q13" s="42"/>
      <c r="R13" s="42"/>
    </row>
    <row r="14" spans="1:18" ht="12.75">
      <c r="A14" s="104" t="s">
        <v>28</v>
      </c>
      <c r="B14" s="166" t="s">
        <v>22</v>
      </c>
      <c r="C14" s="164"/>
      <c r="D14" s="46">
        <v>0</v>
      </c>
      <c r="F14" s="46">
        <v>0</v>
      </c>
      <c r="H14" s="46">
        <v>0</v>
      </c>
      <c r="J14" s="46">
        <v>0</v>
      </c>
      <c r="L14" s="46">
        <v>-28.513</v>
      </c>
      <c r="N14" s="173">
        <f>+L14+J14+H14+F14+D14</f>
        <v>-28.513</v>
      </c>
      <c r="P14" s="46">
        <v>0</v>
      </c>
      <c r="Q14" s="78"/>
      <c r="R14" s="133">
        <f>+N14+P14</f>
        <v>-28.513</v>
      </c>
    </row>
    <row r="15" spans="1:18" ht="12.75">
      <c r="A15" s="104"/>
      <c r="B15" s="44"/>
      <c r="C15" s="44"/>
      <c r="D15" s="44"/>
      <c r="F15" s="44"/>
      <c r="H15" s="170"/>
      <c r="L15" s="44"/>
      <c r="N15" s="170"/>
      <c r="P15" s="42"/>
      <c r="Q15" s="42"/>
      <c r="R15" s="42"/>
    </row>
    <row r="16" spans="1:18" ht="12.75">
      <c r="A16" s="104" t="s">
        <v>115</v>
      </c>
      <c r="B16" s="44">
        <f>+'BS'!F40</f>
        <v>529153.4151</v>
      </c>
      <c r="C16" s="44"/>
      <c r="D16" s="44">
        <f>+'[1]BS-Summary'!$B$57/1000</f>
        <v>316154.71751</v>
      </c>
      <c r="F16" s="46">
        <v>0</v>
      </c>
      <c r="H16" s="171">
        <v>220851</v>
      </c>
      <c r="J16" s="172">
        <f>+'[1]BS-Summary'!$B$61/1000</f>
        <v>134563.539</v>
      </c>
      <c r="L16" s="44">
        <v>0</v>
      </c>
      <c r="N16" s="173">
        <f>+L16+J16+H16+F16+D16+B16</f>
        <v>1200722.67161</v>
      </c>
      <c r="P16" s="169">
        <f>+('[2]BS_PNL'!$AR$80+'[2]BS_PNL'!$AN$80+'[2]PNL-MONTH'!$X$77)/1000</f>
        <v>65530.346452000005</v>
      </c>
      <c r="Q16" s="42"/>
      <c r="R16" s="133">
        <f>+N16+P16</f>
        <v>1266253.0180620002</v>
      </c>
    </row>
    <row r="17" spans="1:18" ht="12.75">
      <c r="A17" s="104"/>
      <c r="B17" s="44"/>
      <c r="C17" s="44"/>
      <c r="D17" s="44"/>
      <c r="F17" s="44"/>
      <c r="H17" s="171"/>
      <c r="J17" s="170"/>
      <c r="L17" s="44"/>
      <c r="N17" s="170"/>
      <c r="P17" s="169"/>
      <c r="Q17" s="42"/>
      <c r="R17" s="42"/>
    </row>
    <row r="18" spans="1:18" ht="12.75">
      <c r="A18" s="104" t="s">
        <v>106</v>
      </c>
      <c r="B18" s="46">
        <v>0</v>
      </c>
      <c r="D18" s="46">
        <v>0</v>
      </c>
      <c r="F18" s="46">
        <v>0</v>
      </c>
      <c r="H18" s="171">
        <v>-220851</v>
      </c>
      <c r="J18" s="44">
        <v>0</v>
      </c>
      <c r="L18" s="44">
        <v>0</v>
      </c>
      <c r="N18" s="173">
        <f>+L18+J18+H18+F18+D18+B18</f>
        <v>-220851</v>
      </c>
      <c r="P18" s="44">
        <v>0</v>
      </c>
      <c r="Q18" s="42"/>
      <c r="R18" s="133">
        <f>+N18+P18</f>
        <v>-220851</v>
      </c>
    </row>
    <row r="19" spans="1:18" ht="12.75">
      <c r="A19" s="104"/>
      <c r="B19" s="44"/>
      <c r="C19" s="44"/>
      <c r="D19" s="44"/>
      <c r="F19" s="44"/>
      <c r="H19" s="171"/>
      <c r="J19" s="170"/>
      <c r="L19" s="44"/>
      <c r="N19" s="170"/>
      <c r="P19" s="169"/>
      <c r="Q19" s="42"/>
      <c r="R19" s="42"/>
    </row>
    <row r="20" spans="1:18" ht="12.75">
      <c r="A20" s="104" t="s">
        <v>32</v>
      </c>
      <c r="B20" s="46">
        <v>0</v>
      </c>
      <c r="D20" s="46">
        <v>0</v>
      </c>
      <c r="F20" s="44">
        <f>+('[1]BS-Summary'!$B$58)/1000</f>
        <v>-1503.6419199999868</v>
      </c>
      <c r="H20" s="44">
        <v>0</v>
      </c>
      <c r="J20" s="44">
        <v>0</v>
      </c>
      <c r="L20" s="44">
        <f>+('[1]BS-Summary'!$B$59+28513)/1000</f>
        <v>216716.43945281117</v>
      </c>
      <c r="N20" s="173">
        <f>+L20+J20+H20+F20+D20+B20</f>
        <v>215212.79753281118</v>
      </c>
      <c r="P20" s="169">
        <f>-('[2]PNL-MONTH'!$AC$77)/1000</f>
        <v>-1332.5965999999999</v>
      </c>
      <c r="Q20" s="42"/>
      <c r="R20" s="133">
        <f>+N20+P20</f>
        <v>213880.2009328112</v>
      </c>
    </row>
    <row r="21" spans="1:18" ht="12.75">
      <c r="A21" s="104"/>
      <c r="B21" s="44"/>
      <c r="C21" s="44"/>
      <c r="D21" s="44"/>
      <c r="F21" s="44"/>
      <c r="H21" s="171"/>
      <c r="J21" s="170"/>
      <c r="L21" s="44"/>
      <c r="N21" s="170"/>
      <c r="P21" s="169"/>
      <c r="Q21" s="42"/>
      <c r="R21" s="42"/>
    </row>
    <row r="22" spans="1:20" ht="12.75">
      <c r="A22" s="104" t="s">
        <v>42</v>
      </c>
      <c r="B22" s="126">
        <f>SUM(B14:B21)</f>
        <v>529153.4151</v>
      </c>
      <c r="C22" s="44"/>
      <c r="D22" s="126">
        <f>SUM(D14:D21)</f>
        <v>316154.71751</v>
      </c>
      <c r="F22" s="126">
        <f>SUM(F14:F21)</f>
        <v>-1503.6419199999868</v>
      </c>
      <c r="H22" s="174">
        <f>SUM(H14:H21)</f>
        <v>0</v>
      </c>
      <c r="J22" s="126">
        <f>SUM(J14:J21)</f>
        <v>134563.539</v>
      </c>
      <c r="L22" s="126">
        <f>SUM(L14:L21)</f>
        <v>216687.92645281117</v>
      </c>
      <c r="N22" s="126">
        <f>SUM(N14:N21)</f>
        <v>1195055.956142811</v>
      </c>
      <c r="P22" s="168">
        <f>SUM(P14:P21)</f>
        <v>64197.74985200001</v>
      </c>
      <c r="Q22" s="42"/>
      <c r="R22" s="126">
        <f>SUM(R14:R21)</f>
        <v>1259253.7059948114</v>
      </c>
      <c r="T22" s="160"/>
    </row>
    <row r="23" spans="1:17" ht="12.75">
      <c r="A23" s="104"/>
      <c r="B23" s="44"/>
      <c r="C23" s="44"/>
      <c r="D23" s="44"/>
      <c r="F23" s="44"/>
      <c r="L23" s="44"/>
      <c r="N23" s="42"/>
      <c r="O23" s="42"/>
      <c r="P23" s="42"/>
      <c r="Q23" s="167"/>
    </row>
    <row r="24" spans="1:15" ht="12.75">
      <c r="A24" s="104"/>
      <c r="B24" s="44"/>
      <c r="C24" s="44"/>
      <c r="D24" s="44"/>
      <c r="F24" s="44"/>
      <c r="J24" s="44"/>
      <c r="L24" s="42"/>
      <c r="M24" s="42"/>
      <c r="N24" s="42"/>
      <c r="O24" s="42"/>
    </row>
    <row r="25" spans="1:15" ht="12.75">
      <c r="A25" s="114" t="s">
        <v>38</v>
      </c>
      <c r="B25" s="44"/>
      <c r="C25" s="44"/>
      <c r="D25" s="44"/>
      <c r="F25" s="44"/>
      <c r="J25" s="44"/>
      <c r="L25" s="42"/>
      <c r="M25" s="42"/>
      <c r="N25" s="42"/>
      <c r="O25" s="42"/>
    </row>
    <row r="26" spans="1:15" ht="12.75">
      <c r="A26" s="124" t="s">
        <v>65</v>
      </c>
      <c r="B26" s="44"/>
      <c r="C26" s="44"/>
      <c r="D26" s="44"/>
      <c r="F26" s="44"/>
      <c r="J26" s="44"/>
      <c r="L26" s="42"/>
      <c r="M26" s="42"/>
      <c r="N26" s="42"/>
      <c r="O26" s="42"/>
    </row>
    <row r="27" spans="1:15" ht="12.75">
      <c r="A27" s="125"/>
      <c r="B27" s="44"/>
      <c r="C27" s="44"/>
      <c r="D27" s="44"/>
      <c r="F27" s="44"/>
      <c r="J27" s="44"/>
      <c r="L27" s="42"/>
      <c r="M27" s="42"/>
      <c r="N27" s="42"/>
      <c r="O27" s="42"/>
    </row>
    <row r="28" spans="1:18" ht="12.75">
      <c r="A28" s="104" t="s">
        <v>28</v>
      </c>
      <c r="B28" s="46">
        <v>0</v>
      </c>
      <c r="C28" s="46"/>
      <c r="D28" s="46">
        <v>0</v>
      </c>
      <c r="F28" s="46">
        <v>0</v>
      </c>
      <c r="H28" s="46">
        <v>0</v>
      </c>
      <c r="J28" s="46">
        <v>0</v>
      </c>
      <c r="L28" s="46">
        <v>0</v>
      </c>
      <c r="M28" s="42"/>
      <c r="N28" s="173">
        <f>+L28+J28+H28+F28+D28</f>
        <v>0</v>
      </c>
      <c r="O28" s="42"/>
      <c r="P28" s="46">
        <v>0</v>
      </c>
      <c r="R28" s="133">
        <f>+N28+P28</f>
        <v>0</v>
      </c>
    </row>
    <row r="29" spans="1:18" ht="12.75">
      <c r="A29" s="42"/>
      <c r="B29" s="44"/>
      <c r="C29" s="44"/>
      <c r="D29" s="44"/>
      <c r="F29" s="44"/>
      <c r="J29" s="44"/>
      <c r="L29" s="44"/>
      <c r="M29" s="42"/>
      <c r="N29" s="170"/>
      <c r="O29" s="42"/>
      <c r="P29" s="44"/>
      <c r="R29" s="42"/>
    </row>
    <row r="30" spans="1:18" ht="12.75">
      <c r="A30" s="104" t="s">
        <v>32</v>
      </c>
      <c r="B30" s="44">
        <v>0</v>
      </c>
      <c r="C30" s="44"/>
      <c r="D30" s="44">
        <v>0</v>
      </c>
      <c r="F30" s="44">
        <v>0</v>
      </c>
      <c r="H30" s="46">
        <v>0</v>
      </c>
      <c r="J30" s="44">
        <v>0</v>
      </c>
      <c r="L30" s="44">
        <v>0</v>
      </c>
      <c r="M30" s="42"/>
      <c r="N30" s="173">
        <f>+L30+J30+H30+F30+D30+B30</f>
        <v>0</v>
      </c>
      <c r="O30" s="42"/>
      <c r="P30" s="44">
        <v>0</v>
      </c>
      <c r="R30" s="133">
        <f>+N30+P30</f>
        <v>0</v>
      </c>
    </row>
    <row r="31" spans="1:18" ht="12.75">
      <c r="A31" s="104"/>
      <c r="B31" s="44"/>
      <c r="C31" s="44"/>
      <c r="D31" s="44"/>
      <c r="F31" s="44"/>
      <c r="J31" s="44"/>
      <c r="L31" s="44"/>
      <c r="M31" s="42"/>
      <c r="N31" s="44"/>
      <c r="O31" s="42"/>
      <c r="P31" s="44"/>
      <c r="R31" s="44"/>
    </row>
    <row r="32" spans="1:18" ht="12.75">
      <c r="A32" s="104" t="s">
        <v>42</v>
      </c>
      <c r="B32" s="126">
        <f>+B28+B30</f>
        <v>0</v>
      </c>
      <c r="C32" s="44"/>
      <c r="D32" s="126">
        <f>+D28+D30</f>
        <v>0</v>
      </c>
      <c r="F32" s="126">
        <f>+F28+F30</f>
        <v>0</v>
      </c>
      <c r="H32" s="126">
        <f>+H28+H30</f>
        <v>0</v>
      </c>
      <c r="J32" s="126">
        <f>+J28+J30</f>
        <v>0</v>
      </c>
      <c r="L32" s="126">
        <f>+L28+L30</f>
        <v>0</v>
      </c>
      <c r="M32" s="42"/>
      <c r="N32" s="126">
        <f>+N28+N30</f>
        <v>0</v>
      </c>
      <c r="O32" s="42"/>
      <c r="P32" s="126">
        <f>+P28+P30</f>
        <v>0</v>
      </c>
      <c r="R32" s="126">
        <f>+R28+R30</f>
        <v>0</v>
      </c>
    </row>
    <row r="33" spans="1:15" ht="12.75">
      <c r="A33" s="104"/>
      <c r="B33" s="44"/>
      <c r="C33" s="44"/>
      <c r="D33" s="44"/>
      <c r="E33" s="44"/>
      <c r="F33" s="44"/>
      <c r="G33" s="44"/>
      <c r="H33" s="44"/>
      <c r="I33" s="44"/>
      <c r="J33" s="44"/>
      <c r="L33" s="42"/>
      <c r="M33" s="42"/>
      <c r="N33" s="42"/>
      <c r="O33" s="42"/>
    </row>
    <row r="34" spans="1:15" ht="12.75">
      <c r="A34" s="165" t="s">
        <v>98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2"/>
      <c r="M34" s="42"/>
      <c r="N34" s="42"/>
      <c r="O34" s="42"/>
    </row>
    <row r="35" ht="12.75">
      <c r="A35" s="8" t="s">
        <v>109</v>
      </c>
    </row>
    <row r="36" ht="12.75">
      <c r="A36" s="8"/>
    </row>
  </sheetData>
  <mergeCells count="2">
    <mergeCell ref="A1:R1"/>
    <mergeCell ref="A2:O2"/>
  </mergeCells>
  <printOptions/>
  <pageMargins left="0" right="0" top="1" bottom="1" header="0.5" footer="0.5"/>
  <pageSetup horizontalDpi="600" verticalDpi="600" orientation="landscape" paperSize="9" r:id="rId1"/>
  <headerFooter alignWithMargins="0">
    <oddFooter>&amp;L&amp;8&amp;F&amp;A&amp;C&amp;8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Norjihad</cp:lastModifiedBy>
  <cp:lastPrinted>2006-05-22T08:58:29Z</cp:lastPrinted>
  <dcterms:created xsi:type="dcterms:W3CDTF">1999-08-02T06:32:51Z</dcterms:created>
  <dcterms:modified xsi:type="dcterms:W3CDTF">2006-06-15T07:57:19Z</dcterms:modified>
  <cp:category/>
  <cp:version/>
  <cp:contentType/>
  <cp:contentStatus/>
</cp:coreProperties>
</file>